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Z:\902.디지털전략부\201. 테스트베드 비용지원\2026 테스트비용\1. 공고\"/>
    </mc:Choice>
  </mc:AlternateContent>
  <xr:revisionPtr revIDLastSave="0" documentId="13_ncr:1_{D6376F25-8A39-4A7E-823A-83B55EFD35F5}" xr6:coauthVersionLast="47" xr6:coauthVersionMax="47" xr10:uidLastSave="{00000000-0000-0000-0000-000000000000}"/>
  <bookViews>
    <workbookView xWindow="28680" yWindow="-2370" windowWidth="38640" windowHeight="21120" xr2:uid="{E299BBAC-1ED6-4831-9BFE-6998F11812B3}"/>
  </bookViews>
  <sheets>
    <sheet name="기업작성" sheetId="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30" i="3" l="1"/>
  <c r="O44" i="3"/>
  <c r="L43" i="3"/>
  <c r="L42" i="3"/>
  <c r="L41" i="3"/>
  <c r="L40" i="3"/>
  <c r="L39" i="3"/>
  <c r="L38" i="3"/>
  <c r="L37" i="3"/>
  <c r="L36" i="3"/>
  <c r="L35" i="3"/>
  <c r="L34" i="3"/>
  <c r="H12" i="3"/>
  <c r="L12" i="3" s="1"/>
  <c r="O37" i="3" l="1"/>
  <c r="O38" i="3"/>
  <c r="O39" i="3"/>
  <c r="L23" i="3"/>
  <c r="O23" i="3" s="1"/>
  <c r="L24" i="3"/>
  <c r="O24" i="3" s="1"/>
  <c r="L25" i="3"/>
  <c r="O25" i="3" s="1"/>
  <c r="L26" i="3"/>
  <c r="O26" i="3" s="1"/>
  <c r="L27" i="3"/>
  <c r="O27" i="3" s="1"/>
  <c r="L28" i="3"/>
  <c r="O28" i="3" s="1"/>
  <c r="L29" i="3"/>
  <c r="O29" i="3" s="1"/>
  <c r="O12" i="3"/>
  <c r="O40" i="3"/>
  <c r="H9" i="3" l="1"/>
  <c r="H8" i="3"/>
  <c r="H7" i="3"/>
  <c r="L7" i="3" s="1"/>
  <c r="F21" i="3"/>
  <c r="H6" i="3"/>
  <c r="L6" i="3" s="1"/>
  <c r="O6" i="3" s="1"/>
  <c r="H10" i="3"/>
  <c r="H11" i="3"/>
  <c r="H13" i="3"/>
  <c r="H14" i="3"/>
  <c r="H15" i="3"/>
  <c r="L21" i="3" l="1"/>
  <c r="O21" i="3" s="1"/>
  <c r="L22" i="3"/>
  <c r="O22" i="3" s="1"/>
  <c r="L20" i="3" l="1"/>
  <c r="O20" i="3" l="1"/>
  <c r="O43" i="3" l="1"/>
  <c r="O42" i="3"/>
  <c r="O41" i="3"/>
  <c r="O36" i="3"/>
  <c r="O35" i="3"/>
  <c r="O34" i="3"/>
  <c r="S50" i="3" l="1"/>
  <c r="R50" i="3"/>
  <c r="S48" i="3"/>
  <c r="R48" i="3"/>
  <c r="R47" i="3"/>
  <c r="S47" i="3"/>
  <c r="R51" i="3"/>
  <c r="L11" i="3"/>
  <c r="O11" i="3" s="1"/>
  <c r="O7" i="3"/>
  <c r="L8" i="3"/>
  <c r="O8" i="3" s="1"/>
  <c r="L13" i="3"/>
  <c r="O13" i="3" s="1"/>
  <c r="L9" i="3"/>
  <c r="O9" i="3" s="1"/>
  <c r="L14" i="3"/>
  <c r="O14" i="3" s="1"/>
  <c r="L10" i="3"/>
  <c r="O10" i="3" s="1"/>
  <c r="L15" i="3"/>
  <c r="O15" i="3" s="1"/>
  <c r="L44" i="3"/>
  <c r="S49" i="3" l="1"/>
  <c r="S51" i="3"/>
  <c r="T51" i="3" s="1"/>
  <c r="R49" i="3"/>
  <c r="T48" i="3"/>
  <c r="T50" i="3"/>
  <c r="T47" i="3"/>
  <c r="L30" i="3"/>
  <c r="O16" i="3"/>
  <c r="D48" i="3" s="1"/>
  <c r="T49" i="3" l="1"/>
  <c r="S52" i="3"/>
  <c r="R52" i="3"/>
  <c r="L16" i="3"/>
  <c r="D46" i="3" s="1"/>
  <c r="I46" i="3" l="1"/>
  <c r="T52" i="3"/>
  <c r="U50" i="3"/>
  <c r="U51" i="3"/>
  <c r="U49" i="3"/>
  <c r="U48" i="3"/>
  <c r="U47" i="3"/>
  <c r="D49" i="3" l="1"/>
  <c r="B49" i="3" s="1"/>
  <c r="D50" i="3"/>
  <c r="B50" i="3" s="1"/>
  <c r="E48" i="3"/>
  <c r="E46" i="3"/>
  <c r="E49" i="3" l="1"/>
  <c r="E50" i="3"/>
</calcChain>
</file>

<file path=xl/sharedStrings.xml><?xml version="1.0" encoding="utf-8"?>
<sst xmlns="http://schemas.openxmlformats.org/spreadsheetml/2006/main" count="113" uniqueCount="84">
  <si>
    <t>품목</t>
  </si>
  <si>
    <t>용도</t>
  </si>
  <si>
    <t>단가(월 단가)</t>
    <phoneticPr fontId="3" type="noConversion"/>
  </si>
  <si>
    <t>개수</t>
  </si>
  <si>
    <t>항목별 신청금액</t>
    <phoneticPr fontId="3" type="noConversion"/>
  </si>
  <si>
    <t>직위</t>
    <phoneticPr fontId="3" type="noConversion"/>
  </si>
  <si>
    <t>월 급여</t>
    <phoneticPr fontId="3" type="noConversion"/>
  </si>
  <si>
    <t>참여율</t>
  </si>
  <si>
    <t>지분 유무</t>
    <phoneticPr fontId="3" type="noConversion"/>
  </si>
  <si>
    <t>단가</t>
    <phoneticPr fontId="3" type="noConversion"/>
  </si>
  <si>
    <t>기간(개월)</t>
    <phoneticPr fontId="3" type="noConversion"/>
  </si>
  <si>
    <t xml:space="preserve"> ※ 비용지원 결과 시뮬레이션 ※</t>
    <phoneticPr fontId="3" type="noConversion"/>
  </si>
  <si>
    <t>인정비율</t>
    <phoneticPr fontId="3" type="noConversion"/>
  </si>
  <si>
    <t>인정 사업비</t>
    <phoneticPr fontId="3" type="noConversion"/>
  </si>
  <si>
    <t>비고</t>
    <phoneticPr fontId="3" type="noConversion"/>
  </si>
  <si>
    <t>임차료</t>
    <phoneticPr fontId="3" type="noConversion"/>
  </si>
  <si>
    <t>보조비목</t>
    <phoneticPr fontId="3" type="noConversion"/>
  </si>
  <si>
    <t>보조세목</t>
    <phoneticPr fontId="3" type="noConversion"/>
  </si>
  <si>
    <t>품목</t>
    <phoneticPr fontId="3" type="noConversion"/>
  </si>
  <si>
    <t>운영비</t>
    <phoneticPr fontId="3" type="noConversion"/>
  </si>
  <si>
    <t>보수</t>
    <phoneticPr fontId="3" type="noConversion"/>
  </si>
  <si>
    <t>무형자산</t>
    <phoneticPr fontId="3" type="noConversion"/>
  </si>
  <si>
    <t>일반수용비</t>
    <phoneticPr fontId="3" type="noConversion"/>
  </si>
  <si>
    <t>일반용역비</t>
    <phoneticPr fontId="3" type="noConversion"/>
  </si>
  <si>
    <t>유형자산</t>
    <phoneticPr fontId="3" type="noConversion"/>
  </si>
  <si>
    <t>자산취득비</t>
    <phoneticPr fontId="3" type="noConversion"/>
  </si>
  <si>
    <t>평가등급</t>
    <phoneticPr fontId="3" type="noConversion"/>
  </si>
  <si>
    <t>비목별 신청금액 합계</t>
    <phoneticPr fontId="3" type="noConversion"/>
  </si>
  <si>
    <t>&lt;단위: %, 원&gt;</t>
    <phoneticPr fontId="3" type="noConversion"/>
  </si>
  <si>
    <t>참여기간(개월)</t>
    <phoneticPr fontId="3" type="noConversion"/>
  </si>
  <si>
    <t>임차료</t>
  </si>
  <si>
    <t>인건비</t>
  </si>
  <si>
    <t>국고보조금(원)</t>
    <phoneticPr fontId="3" type="noConversion"/>
  </si>
  <si>
    <t>기업부담금(원)</t>
    <phoneticPr fontId="3" type="noConversion"/>
  </si>
  <si>
    <t>구성비(%)</t>
    <phoneticPr fontId="3" type="noConversion"/>
  </si>
  <si>
    <t>계</t>
    <phoneticPr fontId="3" type="noConversion"/>
  </si>
  <si>
    <t>성명 직무</t>
    <phoneticPr fontId="3" type="noConversion"/>
  </si>
  <si>
    <t>관리용역비</t>
    <phoneticPr fontId="3" type="noConversion"/>
  </si>
  <si>
    <t>사업비</t>
    <phoneticPr fontId="3" type="noConversion"/>
  </si>
  <si>
    <t>신청 사업비:</t>
    <phoneticPr fontId="3" type="noConversion"/>
  </si>
  <si>
    <t>무</t>
    <phoneticPr fontId="3" type="noConversion"/>
  </si>
  <si>
    <t>합계(원)</t>
    <phoneticPr fontId="3" type="noConversion"/>
  </si>
  <si>
    <t>참여기간(월)</t>
    <phoneticPr fontId="3" type="noConversion"/>
  </si>
  <si>
    <t>과장</t>
    <phoneticPr fontId="3" type="noConversion"/>
  </si>
  <si>
    <t>(e나라도움 기입용)</t>
    <phoneticPr fontId="3" type="noConversion"/>
  </si>
  <si>
    <t>지원비율 S: 80%, A: 70%, B: 60%, C: 50%</t>
    <phoneticPr fontId="3" type="noConversion"/>
  </si>
  <si>
    <t>최종 사업비:</t>
    <phoneticPr fontId="3" type="noConversion"/>
  </si>
  <si>
    <t>지정 종료일</t>
    <phoneticPr fontId="3" type="noConversion"/>
  </si>
  <si>
    <t>운영비</t>
  </si>
  <si>
    <t>일반수용비</t>
  </si>
  <si>
    <t>② 운영비(210)</t>
    <phoneticPr fontId="3" type="noConversion"/>
  </si>
  <si>
    <t xml:space="preserve">① 인건비(110) </t>
    <phoneticPr fontId="3" type="noConversion"/>
  </si>
  <si>
    <t>YYMMDD</t>
    <phoneticPr fontId="3" type="noConversion"/>
  </si>
  <si>
    <t>공공요금 및 제세</t>
  </si>
  <si>
    <t>일반용역비</t>
  </si>
  <si>
    <t>일회성/다회성</t>
    <phoneticPr fontId="3" type="noConversion"/>
  </si>
  <si>
    <t>대리</t>
    <phoneticPr fontId="3" type="noConversion"/>
  </si>
  <si>
    <t>4~11월</t>
    <phoneticPr fontId="3" type="noConversion"/>
  </si>
  <si>
    <t>5~11월</t>
    <phoneticPr fontId="3" type="noConversion"/>
  </si>
  <si>
    <t>③ 유형자산(430)</t>
    <phoneticPr fontId="3" type="noConversion"/>
  </si>
  <si>
    <t>ㅇㅇㅇㅇ에 관한 특허 출원 대행료</t>
    <phoneticPr fontId="3" type="noConversion"/>
  </si>
  <si>
    <t>ㅇㅇㅇ 클라우드 컴퓨팅 이용료</t>
    <phoneticPr fontId="3" type="noConversion"/>
  </si>
  <si>
    <t>ㅇㅇㅇ 개발자</t>
    <phoneticPr fontId="3" type="noConversion"/>
  </si>
  <si>
    <t>ㅁㅁㅁ 개발자</t>
    <phoneticPr fontId="3" type="noConversion"/>
  </si>
  <si>
    <t>ㅇㅇㅇ 마케팅 수수료</t>
    <phoneticPr fontId="3" type="noConversion"/>
  </si>
  <si>
    <t>ㅇㅇㅇ 전산장비</t>
    <phoneticPr fontId="3" type="noConversion"/>
  </si>
  <si>
    <t>일회성</t>
  </si>
  <si>
    <t>다회성</t>
  </si>
  <si>
    <t>테스트와의 관련성을 확인할 수 있도록 구체적으로 작성</t>
    <phoneticPr fontId="3" type="noConversion"/>
  </si>
  <si>
    <t>ㅇㅇㅇ 전용 장비</t>
    <phoneticPr fontId="3" type="noConversion"/>
  </si>
  <si>
    <t>ㅇㅇㅇ 전용 솔루션</t>
    <phoneticPr fontId="3" type="noConversion"/>
  </si>
  <si>
    <t>개수</t>
    <phoneticPr fontId="3" type="noConversion"/>
  </si>
  <si>
    <t>용도</t>
    <phoneticPr fontId="3" type="noConversion"/>
  </si>
  <si>
    <t>견적가 70%, 구매예정일, 세부 사양 등 작성</t>
    <phoneticPr fontId="3" type="noConversion"/>
  </si>
  <si>
    <t>집행기간, 집행방식(월납, 분기납 등) 등 작성</t>
    <phoneticPr fontId="3" type="noConversion"/>
  </si>
  <si>
    <t>용역업체, 계약체결 예정일 등 작성</t>
    <phoneticPr fontId="3" type="noConversion"/>
  </si>
  <si>
    <t>기간, 업체명 등 작성</t>
    <phoneticPr fontId="3" type="noConversion"/>
  </si>
  <si>
    <t>기업명</t>
    <phoneticPr fontId="3" type="noConversion"/>
  </si>
  <si>
    <t>&lt;&lt;&lt; 등급을 선택하면 평가등급에 따른 보조금 확인 가능</t>
    <phoneticPr fontId="3" type="noConversion"/>
  </si>
  <si>
    <t>&lt;단위: 만 원&gt;</t>
    <phoneticPr fontId="3" type="noConversion"/>
  </si>
  <si>
    <t>테스트비용 예산 계획서</t>
    <phoneticPr fontId="3" type="noConversion"/>
  </si>
  <si>
    <t>S</t>
  </si>
  <si>
    <t>월 인정 급여</t>
    <phoneticPr fontId="3" type="noConversion"/>
  </si>
  <si>
    <t>테스트와의 관련성을 확인할 수 있도록 구체적으로 작성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</si>
</sst>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176" formatCode="0.0_);[Red]\(0.0\)"/>
    <numFmt numFmtId="177" formatCode="0.0_ "/>
    <numFmt numFmtId="178" formatCode="#,##0_ "/>
    <numFmt numFmtId="179" formatCode="#,##0_);[Red]\(#,##0\)"/>
    <numFmt numFmtId="180" formatCode="0.0"/>
    <numFmt numFmtId="182" formatCode="0_);[Red]\(0\)"/>
  </numFmts>
  <fonts count="25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9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2"/>
      <color rgb="FF000000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9"/>
      <color theme="1" tint="4.9989318521683403E-2"/>
      <name val="맑은 고딕"/>
      <family val="3"/>
      <charset val="129"/>
      <scheme val="minor"/>
    </font>
    <font>
      <sz val="9"/>
      <name val="맑은 고딕"/>
      <family val="3"/>
      <charset val="129"/>
      <scheme val="minor"/>
    </font>
    <font>
      <sz val="9"/>
      <color rgb="FF808080"/>
      <name val="맑은 고딕"/>
      <family val="3"/>
      <charset val="129"/>
      <scheme val="minor"/>
    </font>
    <font>
      <b/>
      <sz val="10"/>
      <name val="맑은 고딕"/>
      <family val="3"/>
      <charset val="129"/>
      <scheme val="minor"/>
    </font>
    <font>
      <sz val="10"/>
      <color rgb="FF808080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b/>
      <sz val="9"/>
      <color rgb="FF0070C0"/>
      <name val="맑은 고딕"/>
      <family val="3"/>
      <charset val="129"/>
      <scheme val="minor"/>
    </font>
    <font>
      <sz val="12"/>
      <color theme="0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theme="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2"/>
      <name val="맑은 고딕"/>
      <family val="3"/>
      <charset val="129"/>
      <scheme val="minor"/>
    </font>
    <font>
      <sz val="11"/>
      <color rgb="FFFF0000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sz val="9"/>
      <color theme="1" tint="0.499984740745262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8" tint="0.79989013336588644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8" tint="0.59999389629810485"/>
        <bgColor indexed="64"/>
      </patternFill>
    </fill>
  </fills>
  <borders count="68">
    <border>
      <left/>
      <right/>
      <top/>
      <bottom/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medium">
        <color rgb="FFFF0000"/>
      </left>
      <right/>
      <top/>
      <bottom/>
      <diagonal/>
    </border>
    <border>
      <left/>
      <right style="medium">
        <color rgb="FFFF0000"/>
      </right>
      <top/>
      <bottom/>
      <diagonal/>
    </border>
    <border>
      <left style="medium">
        <color rgb="FFFF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rgb="FFFF000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 style="thin">
        <color rgb="FF000000"/>
      </top>
      <bottom style="thin">
        <color indexed="64"/>
      </bottom>
      <diagonal/>
    </border>
    <border>
      <left/>
      <right style="medium">
        <color rgb="FFFF0000"/>
      </right>
      <top/>
      <bottom style="thin">
        <color indexed="64"/>
      </bottom>
      <diagonal/>
    </border>
    <border>
      <left style="thin">
        <color indexed="64"/>
      </left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/>
      <right/>
      <top/>
      <bottom style="double">
        <color indexed="64"/>
      </bottom>
      <diagonal/>
    </border>
    <border>
      <left style="medium">
        <color rgb="FFFF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medium">
        <color rgb="FFFF0000"/>
      </left>
      <right/>
      <top style="thin">
        <color rgb="FF000000"/>
      </top>
      <bottom style="medium">
        <color rgb="FFFF0000"/>
      </bottom>
      <diagonal/>
    </border>
    <border>
      <left/>
      <right/>
      <top style="thin">
        <color rgb="FF000000"/>
      </top>
      <bottom style="medium">
        <color rgb="FFFF0000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rgb="FFFF0000"/>
      </right>
      <top style="thin">
        <color indexed="64"/>
      </top>
      <bottom style="thin">
        <color indexed="64"/>
      </bottom>
      <diagonal/>
    </border>
    <border>
      <left/>
      <right/>
      <top style="medium">
        <color rgb="FFFF0000"/>
      </top>
      <bottom style="medium">
        <color rgb="FFFF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54">
    <xf numFmtId="0" fontId="0" fillId="0" borderId="0" xfId="0">
      <alignment vertical="center"/>
    </xf>
    <xf numFmtId="0" fontId="2" fillId="0" borderId="0" xfId="0" applyFont="1">
      <alignment vertical="center"/>
    </xf>
    <xf numFmtId="176" fontId="2" fillId="0" borderId="0" xfId="0" applyNumberFormat="1" applyFont="1">
      <alignment vertical="center"/>
    </xf>
    <xf numFmtId="176" fontId="0" fillId="0" borderId="0" xfId="0" applyNumberFormat="1">
      <alignment vertical="center"/>
    </xf>
    <xf numFmtId="0" fontId="0" fillId="0" borderId="3" xfId="0" applyBorder="1">
      <alignment vertical="center"/>
    </xf>
    <xf numFmtId="0" fontId="5" fillId="0" borderId="0" xfId="0" applyFont="1" applyAlignment="1">
      <alignment horizontal="left" vertical="center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justify" vertical="center"/>
    </xf>
    <xf numFmtId="0" fontId="5" fillId="0" borderId="0" xfId="0" applyFont="1">
      <alignment vertical="center"/>
    </xf>
    <xf numFmtId="9" fontId="7" fillId="0" borderId="6" xfId="0" applyNumberFormat="1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0" fillId="0" borderId="3" xfId="0" applyFont="1" applyBorder="1" applyAlignment="1">
      <alignment vertical="center" wrapText="1"/>
    </xf>
    <xf numFmtId="0" fontId="4" fillId="0" borderId="0" xfId="0" applyFont="1" applyAlignment="1">
      <alignment horizontal="right" vertical="center"/>
    </xf>
    <xf numFmtId="176" fontId="8" fillId="0" borderId="5" xfId="0" applyNumberFormat="1" applyFont="1" applyBorder="1" applyAlignment="1">
      <alignment vertical="center" wrapText="1"/>
    </xf>
    <xf numFmtId="178" fontId="0" fillId="0" borderId="0" xfId="0" applyNumberFormat="1">
      <alignment vertical="center"/>
    </xf>
    <xf numFmtId="0" fontId="7" fillId="0" borderId="0" xfId="0" applyFont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  <xf numFmtId="0" fontId="0" fillId="0" borderId="25" xfId="0" applyBorder="1">
      <alignment vertical="center"/>
    </xf>
    <xf numFmtId="0" fontId="0" fillId="0" borderId="26" xfId="0" applyBorder="1">
      <alignment vertical="center"/>
    </xf>
    <xf numFmtId="176" fontId="0" fillId="0" borderId="26" xfId="0" applyNumberFormat="1" applyBorder="1">
      <alignment vertical="center"/>
    </xf>
    <xf numFmtId="0" fontId="8" fillId="0" borderId="18" xfId="0" applyFont="1" applyBorder="1" applyAlignment="1">
      <alignment horizontal="center" vertical="center" wrapText="1"/>
    </xf>
    <xf numFmtId="0" fontId="0" fillId="0" borderId="3" xfId="0" applyBorder="1" applyAlignment="1">
      <alignment horizontal="right" vertical="center"/>
    </xf>
    <xf numFmtId="0" fontId="19" fillId="0" borderId="0" xfId="0" applyFont="1">
      <alignment vertical="center"/>
    </xf>
    <xf numFmtId="0" fontId="9" fillId="4" borderId="18" xfId="0" applyFont="1" applyFill="1" applyBorder="1" applyAlignment="1">
      <alignment horizontal="center" vertical="center" wrapText="1"/>
    </xf>
    <xf numFmtId="176" fontId="19" fillId="0" borderId="0" xfId="0" applyNumberFormat="1" applyFont="1">
      <alignment vertical="center"/>
    </xf>
    <xf numFmtId="178" fontId="9" fillId="0" borderId="0" xfId="0" applyNumberFormat="1" applyFont="1" applyAlignment="1">
      <alignment horizontal="right" vertical="center" wrapText="1"/>
    </xf>
    <xf numFmtId="178" fontId="19" fillId="0" borderId="0" xfId="0" applyNumberFormat="1" applyFont="1">
      <alignment vertical="center"/>
    </xf>
    <xf numFmtId="0" fontId="9" fillId="4" borderId="7" xfId="0" applyFont="1" applyFill="1" applyBorder="1" applyAlignment="1">
      <alignment horizontal="center" vertical="center" wrapText="1"/>
    </xf>
    <xf numFmtId="177" fontId="7" fillId="0" borderId="5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horizontal="center" vertical="center"/>
    </xf>
    <xf numFmtId="0" fontId="6" fillId="8" borderId="34" xfId="0" applyFont="1" applyFill="1" applyBorder="1">
      <alignment vertical="center"/>
    </xf>
    <xf numFmtId="0" fontId="20" fillId="8" borderId="34" xfId="0" applyFont="1" applyFill="1" applyBorder="1">
      <alignment vertical="center"/>
    </xf>
    <xf numFmtId="0" fontId="20" fillId="8" borderId="33" xfId="0" applyFont="1" applyFill="1" applyBorder="1">
      <alignment vertical="center"/>
    </xf>
    <xf numFmtId="0" fontId="0" fillId="0" borderId="17" xfId="0" applyBorder="1">
      <alignment vertical="center"/>
    </xf>
    <xf numFmtId="0" fontId="7" fillId="8" borderId="4" xfId="0" applyFont="1" applyFill="1" applyBorder="1" applyAlignment="1">
      <alignment horizontal="center" vertical="center" wrapText="1"/>
    </xf>
    <xf numFmtId="0" fontId="7" fillId="8" borderId="18" xfId="0" applyFont="1" applyFill="1" applyBorder="1" applyAlignment="1">
      <alignment horizontal="center" vertical="center" wrapText="1"/>
    </xf>
    <xf numFmtId="0" fontId="7" fillId="8" borderId="5" xfId="0" applyFont="1" applyFill="1" applyBorder="1" applyAlignment="1">
      <alignment horizontal="center" vertical="center" wrapText="1"/>
    </xf>
    <xf numFmtId="176" fontId="7" fillId="8" borderId="5" xfId="0" applyNumberFormat="1" applyFont="1" applyFill="1" applyBorder="1" applyAlignment="1">
      <alignment horizontal="center" vertical="center" wrapText="1"/>
    </xf>
    <xf numFmtId="0" fontId="7" fillId="8" borderId="6" xfId="0" applyFont="1" applyFill="1" applyBorder="1" applyAlignment="1">
      <alignment horizontal="center" vertical="center" wrapText="1"/>
    </xf>
    <xf numFmtId="0" fontId="7" fillId="8" borderId="30" xfId="0" applyFont="1" applyFill="1" applyBorder="1" applyAlignment="1">
      <alignment horizontal="center" vertical="center" wrapText="1"/>
    </xf>
    <xf numFmtId="178" fontId="9" fillId="3" borderId="18" xfId="0" applyNumberFormat="1" applyFont="1" applyFill="1" applyBorder="1" applyAlignment="1">
      <alignment horizontal="right" vertical="center" wrapText="1"/>
    </xf>
    <xf numFmtId="9" fontId="9" fillId="3" borderId="7" xfId="0" applyNumberFormat="1" applyFont="1" applyFill="1" applyBorder="1" applyAlignment="1">
      <alignment horizontal="center" vertical="center" wrapText="1"/>
    </xf>
    <xf numFmtId="0" fontId="7" fillId="8" borderId="9" xfId="0" applyFont="1" applyFill="1" applyBorder="1" applyAlignment="1">
      <alignment horizontal="center" vertical="center" wrapText="1"/>
    </xf>
    <xf numFmtId="0" fontId="7" fillId="8" borderId="11" xfId="0" applyFont="1" applyFill="1" applyBorder="1" applyAlignment="1">
      <alignment horizontal="center" vertical="center" wrapText="1"/>
    </xf>
    <xf numFmtId="0" fontId="7" fillId="8" borderId="12" xfId="0" applyFont="1" applyFill="1" applyBorder="1" applyAlignment="1">
      <alignment horizontal="center" vertical="center" wrapText="1"/>
    </xf>
    <xf numFmtId="176" fontId="7" fillId="8" borderId="13" xfId="0" applyNumberFormat="1" applyFont="1" applyFill="1" applyBorder="1" applyAlignment="1">
      <alignment horizontal="center" vertical="center" wrapText="1"/>
    </xf>
    <xf numFmtId="0" fontId="20" fillId="8" borderId="22" xfId="0" applyFont="1" applyFill="1" applyBorder="1">
      <alignment vertical="center"/>
    </xf>
    <xf numFmtId="0" fontId="20" fillId="8" borderId="21" xfId="0" applyFont="1" applyFill="1" applyBorder="1">
      <alignment vertical="center"/>
    </xf>
    <xf numFmtId="0" fontId="7" fillId="0" borderId="0" xfId="0" applyFont="1" applyAlignment="1">
      <alignment horizontal="right" vertical="center"/>
    </xf>
    <xf numFmtId="179" fontId="13" fillId="4" borderId="18" xfId="0" applyNumberFormat="1" applyFont="1" applyFill="1" applyBorder="1">
      <alignment vertical="center"/>
    </xf>
    <xf numFmtId="176" fontId="7" fillId="8" borderId="18" xfId="0" applyNumberFormat="1" applyFont="1" applyFill="1" applyBorder="1" applyAlignment="1">
      <alignment horizontal="center" vertical="center" wrapText="1"/>
    </xf>
    <xf numFmtId="180" fontId="14" fillId="2" borderId="18" xfId="0" applyNumberFormat="1" applyFont="1" applyFill="1" applyBorder="1" applyAlignment="1">
      <alignment horizontal="center" vertical="center" wrapText="1"/>
    </xf>
    <xf numFmtId="176" fontId="7" fillId="0" borderId="9" xfId="0" applyNumberFormat="1" applyFont="1" applyBorder="1" applyAlignment="1">
      <alignment horizontal="center" vertical="center" wrapText="1"/>
    </xf>
    <xf numFmtId="176" fontId="7" fillId="0" borderId="18" xfId="0" applyNumberFormat="1" applyFont="1" applyBorder="1" applyAlignment="1">
      <alignment horizontal="center" vertical="center" wrapText="1"/>
    </xf>
    <xf numFmtId="176" fontId="4" fillId="0" borderId="0" xfId="0" applyNumberFormat="1" applyFont="1" applyAlignment="1">
      <alignment horizontal="right" vertical="center"/>
    </xf>
    <xf numFmtId="0" fontId="7" fillId="0" borderId="47" xfId="0" applyFont="1" applyBorder="1" applyAlignment="1">
      <alignment horizontal="center" vertical="center" wrapText="1"/>
    </xf>
    <xf numFmtId="176" fontId="9" fillId="8" borderId="48" xfId="0" applyNumberFormat="1" applyFont="1" applyFill="1" applyBorder="1" applyAlignment="1">
      <alignment horizontal="center" vertical="center" wrapText="1"/>
    </xf>
    <xf numFmtId="176" fontId="9" fillId="5" borderId="19" xfId="0" applyNumberFormat="1" applyFont="1" applyFill="1" applyBorder="1" applyAlignment="1">
      <alignment horizontal="right" vertical="center" wrapText="1"/>
    </xf>
    <xf numFmtId="176" fontId="9" fillId="8" borderId="49" xfId="0" applyNumberFormat="1" applyFont="1" applyFill="1" applyBorder="1" applyAlignment="1">
      <alignment horizontal="center" vertical="center" wrapText="1"/>
    </xf>
    <xf numFmtId="176" fontId="9" fillId="6" borderId="50" xfId="0" applyNumberFormat="1" applyFont="1" applyFill="1" applyBorder="1" applyAlignment="1">
      <alignment horizontal="right" vertical="center" wrapText="1"/>
    </xf>
    <xf numFmtId="176" fontId="9" fillId="6" borderId="51" xfId="0" applyNumberFormat="1" applyFont="1" applyFill="1" applyBorder="1" applyAlignment="1">
      <alignment horizontal="right" vertical="center" wrapText="1"/>
    </xf>
    <xf numFmtId="176" fontId="11" fillId="6" borderId="19" xfId="0" applyNumberFormat="1" applyFont="1" applyFill="1" applyBorder="1" applyAlignment="1">
      <alignment horizontal="right" vertical="center" wrapText="1"/>
    </xf>
    <xf numFmtId="176" fontId="4" fillId="0" borderId="15" xfId="0" applyNumberFormat="1" applyFont="1" applyBorder="1" applyAlignment="1">
      <alignment horizontal="right" vertical="center"/>
    </xf>
    <xf numFmtId="176" fontId="11" fillId="5" borderId="19" xfId="0" applyNumberFormat="1" applyFont="1" applyFill="1" applyBorder="1" applyAlignment="1">
      <alignment horizontal="right" vertical="center" wrapText="1"/>
    </xf>
    <xf numFmtId="176" fontId="9" fillId="8" borderId="19" xfId="0" applyNumberFormat="1" applyFont="1" applyFill="1" applyBorder="1" applyAlignment="1">
      <alignment horizontal="center" vertical="center" wrapText="1"/>
    </xf>
    <xf numFmtId="176" fontId="9" fillId="6" borderId="19" xfId="0" applyNumberFormat="1" applyFont="1" applyFill="1" applyBorder="1" applyAlignment="1">
      <alignment horizontal="right" vertical="center" wrapText="1"/>
    </xf>
    <xf numFmtId="0" fontId="0" fillId="0" borderId="27" xfId="0" applyBorder="1">
      <alignment vertical="center"/>
    </xf>
    <xf numFmtId="49" fontId="7" fillId="0" borderId="7" xfId="0" applyNumberFormat="1" applyFont="1" applyBorder="1" applyAlignment="1">
      <alignment horizontal="center" vertical="center" wrapText="1"/>
    </xf>
    <xf numFmtId="176" fontId="10" fillId="0" borderId="2" xfId="0" applyNumberFormat="1" applyFont="1" applyBorder="1">
      <alignment vertical="center"/>
    </xf>
    <xf numFmtId="0" fontId="7" fillId="4" borderId="46" xfId="0" applyFont="1" applyFill="1" applyBorder="1" applyAlignment="1">
      <alignment horizontal="center" vertical="center" wrapText="1"/>
    </xf>
    <xf numFmtId="0" fontId="7" fillId="4" borderId="39" xfId="0" applyFont="1" applyFill="1" applyBorder="1" applyAlignment="1">
      <alignment horizontal="center" vertical="center" wrapText="1"/>
    </xf>
    <xf numFmtId="0" fontId="7" fillId="4" borderId="40" xfId="0" applyFont="1" applyFill="1" applyBorder="1" applyAlignment="1">
      <alignment horizontal="center" vertical="center" wrapText="1"/>
    </xf>
    <xf numFmtId="0" fontId="7" fillId="4" borderId="43" xfId="0" applyFont="1" applyFill="1" applyBorder="1" applyAlignment="1">
      <alignment horizontal="center" vertical="center"/>
    </xf>
    <xf numFmtId="178" fontId="7" fillId="4" borderId="44" xfId="0" applyNumberFormat="1" applyFont="1" applyFill="1" applyBorder="1">
      <alignment vertical="center"/>
    </xf>
    <xf numFmtId="0" fontId="7" fillId="4" borderId="45" xfId="0" applyFont="1" applyFill="1" applyBorder="1">
      <alignment vertical="center"/>
    </xf>
    <xf numFmtId="178" fontId="7" fillId="3" borderId="18" xfId="0" applyNumberFormat="1" applyFont="1" applyFill="1" applyBorder="1" applyAlignment="1">
      <alignment horizontal="right" vertical="center"/>
    </xf>
    <xf numFmtId="9" fontId="7" fillId="3" borderId="42" xfId="2" applyFont="1" applyFill="1" applyBorder="1" applyAlignment="1">
      <alignment horizontal="center" vertical="center"/>
    </xf>
    <xf numFmtId="0" fontId="7" fillId="3" borderId="41" xfId="0" applyFont="1" applyFill="1" applyBorder="1" applyAlignment="1">
      <alignment horizontal="center" vertical="center"/>
    </xf>
    <xf numFmtId="0" fontId="0" fillId="4" borderId="57" xfId="0" applyFill="1" applyBorder="1">
      <alignment vertical="center"/>
    </xf>
    <xf numFmtId="0" fontId="16" fillId="4" borderId="58" xfId="0" applyFont="1" applyFill="1" applyBorder="1">
      <alignment vertical="center"/>
    </xf>
    <xf numFmtId="0" fontId="16" fillId="4" borderId="61" xfId="0" applyFont="1" applyFill="1" applyBorder="1">
      <alignment vertical="center"/>
    </xf>
    <xf numFmtId="176" fontId="21" fillId="0" borderId="0" xfId="0" applyNumberFormat="1" applyFont="1" applyAlignment="1">
      <alignment horizontal="left" vertical="center"/>
    </xf>
    <xf numFmtId="0" fontId="16" fillId="3" borderId="19" xfId="0" applyFont="1" applyFill="1" applyBorder="1">
      <alignment vertical="center"/>
    </xf>
    <xf numFmtId="0" fontId="0" fillId="3" borderId="18" xfId="0" applyFill="1" applyBorder="1">
      <alignment vertical="center"/>
    </xf>
    <xf numFmtId="0" fontId="16" fillId="3" borderId="62" xfId="0" applyFont="1" applyFill="1" applyBorder="1">
      <alignment vertical="center"/>
    </xf>
    <xf numFmtId="0" fontId="16" fillId="3" borderId="59" xfId="0" applyFont="1" applyFill="1" applyBorder="1">
      <alignment vertical="center"/>
    </xf>
    <xf numFmtId="0" fontId="0" fillId="3" borderId="44" xfId="0" applyFill="1" applyBorder="1">
      <alignment vertical="center"/>
    </xf>
    <xf numFmtId="0" fontId="16" fillId="3" borderId="63" xfId="0" applyFont="1" applyFill="1" applyBorder="1">
      <alignment vertical="center"/>
    </xf>
    <xf numFmtId="178" fontId="20" fillId="8" borderId="21" xfId="0" applyNumberFormat="1" applyFont="1" applyFill="1" applyBorder="1">
      <alignment vertical="center"/>
    </xf>
    <xf numFmtId="0" fontId="22" fillId="0" borderId="0" xfId="0" applyFont="1">
      <alignment vertical="center"/>
    </xf>
    <xf numFmtId="178" fontId="16" fillId="4" borderId="55" xfId="0" applyNumberFormat="1" applyFont="1" applyFill="1" applyBorder="1">
      <alignment vertical="center"/>
    </xf>
    <xf numFmtId="3" fontId="20" fillId="3" borderId="10" xfId="0" applyNumberFormat="1" applyFont="1" applyFill="1" applyBorder="1">
      <alignment vertical="center"/>
    </xf>
    <xf numFmtId="3" fontId="20" fillId="3" borderId="64" xfId="1" applyNumberFormat="1" applyFont="1" applyFill="1" applyBorder="1" applyAlignment="1">
      <alignment vertical="center"/>
    </xf>
    <xf numFmtId="0" fontId="0" fillId="4" borderId="54" xfId="0" applyFill="1" applyBorder="1">
      <alignment vertical="center"/>
    </xf>
    <xf numFmtId="0" fontId="0" fillId="3" borderId="7" xfId="0" applyFill="1" applyBorder="1">
      <alignment vertical="center"/>
    </xf>
    <xf numFmtId="0" fontId="0" fillId="3" borderId="60" xfId="0" applyFill="1" applyBorder="1">
      <alignment vertical="center"/>
    </xf>
    <xf numFmtId="180" fontId="8" fillId="0" borderId="6" xfId="0" applyNumberFormat="1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2" fillId="0" borderId="0" xfId="0" applyFont="1" applyAlignment="1">
      <alignment horizontal="justify" vertical="center"/>
    </xf>
    <xf numFmtId="0" fontId="18" fillId="7" borderId="1" xfId="0" applyFont="1" applyFill="1" applyBorder="1" applyAlignment="1">
      <alignment horizontal="center" vertical="center" shrinkToFit="1"/>
    </xf>
    <xf numFmtId="0" fontId="23" fillId="0" borderId="0" xfId="0" applyFont="1">
      <alignment vertical="center"/>
    </xf>
    <xf numFmtId="0" fontId="24" fillId="0" borderId="0" xfId="0" applyFont="1">
      <alignment vertical="center"/>
    </xf>
    <xf numFmtId="176" fontId="9" fillId="0" borderId="0" xfId="0" applyNumberFormat="1" applyFont="1" applyAlignment="1">
      <alignment horizontal="right" vertical="center"/>
    </xf>
    <xf numFmtId="0" fontId="15" fillId="7" borderId="52" xfId="0" applyFont="1" applyFill="1" applyBorder="1" applyAlignment="1">
      <alignment horizontal="center" vertical="center"/>
    </xf>
    <xf numFmtId="0" fontId="15" fillId="7" borderId="66" xfId="0" applyFont="1" applyFill="1" applyBorder="1" applyAlignment="1">
      <alignment horizontal="center" vertical="center"/>
    </xf>
    <xf numFmtId="0" fontId="15" fillId="7" borderId="53" xfId="0" applyFont="1" applyFill="1" applyBorder="1" applyAlignment="1">
      <alignment horizontal="center" vertical="center"/>
    </xf>
    <xf numFmtId="0" fontId="17" fillId="0" borderId="52" xfId="0" applyFont="1" applyBorder="1" applyAlignment="1">
      <alignment horizontal="center" vertical="center"/>
    </xf>
    <xf numFmtId="0" fontId="17" fillId="0" borderId="66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6" fillId="8" borderId="2" xfId="0" applyFont="1" applyFill="1" applyBorder="1" applyAlignment="1">
      <alignment horizontal="left" vertical="center"/>
    </xf>
    <xf numFmtId="0" fontId="6" fillId="8" borderId="0" xfId="0" applyFont="1" applyFill="1" applyAlignment="1">
      <alignment horizontal="left" vertical="center"/>
    </xf>
    <xf numFmtId="0" fontId="9" fillId="2" borderId="28" xfId="0" applyFont="1" applyFill="1" applyBorder="1" applyAlignment="1">
      <alignment horizontal="center" vertical="center" wrapText="1"/>
    </xf>
    <xf numFmtId="0" fontId="9" fillId="2" borderId="2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9" fillId="2" borderId="29" xfId="0" applyFont="1" applyFill="1" applyBorder="1" applyAlignment="1">
      <alignment horizontal="center" vertical="center" wrapText="1"/>
    </xf>
    <xf numFmtId="0" fontId="18" fillId="7" borderId="0" xfId="0" applyFont="1" applyFill="1" applyAlignment="1">
      <alignment horizontal="center" vertical="center" wrapText="1"/>
    </xf>
    <xf numFmtId="0" fontId="18" fillId="7" borderId="32" xfId="0" applyFont="1" applyFill="1" applyBorder="1" applyAlignment="1">
      <alignment horizontal="center" vertical="center"/>
    </xf>
    <xf numFmtId="0" fontId="20" fillId="3" borderId="37" xfId="0" applyFont="1" applyFill="1" applyBorder="1" applyAlignment="1">
      <alignment horizontal="center" vertical="center"/>
    </xf>
    <xf numFmtId="0" fontId="20" fillId="3" borderId="38" xfId="0" applyFont="1" applyFill="1" applyBorder="1" applyAlignment="1">
      <alignment horizontal="center" vertical="center"/>
    </xf>
    <xf numFmtId="0" fontId="8" fillId="0" borderId="18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0" fontId="9" fillId="2" borderId="35" xfId="0" applyFont="1" applyFill="1" applyBorder="1" applyAlignment="1">
      <alignment horizontal="center" vertical="center" wrapText="1"/>
    </xf>
    <xf numFmtId="0" fontId="9" fillId="2" borderId="36" xfId="0" applyFont="1" applyFill="1" applyBorder="1" applyAlignment="1">
      <alignment horizontal="center" vertical="center" wrapText="1"/>
    </xf>
    <xf numFmtId="0" fontId="9" fillId="2" borderId="16" xfId="0" applyFont="1" applyFill="1" applyBorder="1" applyAlignment="1">
      <alignment horizontal="center" vertical="center" wrapText="1"/>
    </xf>
    <xf numFmtId="0" fontId="9" fillId="2" borderId="31" xfId="0" applyFont="1" applyFill="1" applyBorder="1" applyAlignment="1">
      <alignment horizontal="center" vertical="center" wrapText="1"/>
    </xf>
    <xf numFmtId="0" fontId="17" fillId="8" borderId="20" xfId="0" applyFont="1" applyFill="1" applyBorder="1" applyAlignment="1">
      <alignment horizontal="right" vertical="center"/>
    </xf>
    <xf numFmtId="0" fontId="17" fillId="8" borderId="21" xfId="0" applyFont="1" applyFill="1" applyBorder="1" applyAlignment="1">
      <alignment horizontal="right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176" fontId="7" fillId="0" borderId="6" xfId="0" applyNumberFormat="1" applyFont="1" applyBorder="1" applyAlignment="1">
      <alignment horizontal="center" vertical="center" wrapText="1"/>
    </xf>
    <xf numFmtId="176" fontId="7" fillId="0" borderId="14" xfId="0" applyNumberFormat="1" applyFont="1" applyBorder="1" applyAlignment="1">
      <alignment horizontal="center" vertical="center" wrapText="1"/>
    </xf>
    <xf numFmtId="0" fontId="7" fillId="8" borderId="67" xfId="0" applyFont="1" applyFill="1" applyBorder="1" applyAlignment="1">
      <alignment horizontal="center" vertical="center" wrapText="1"/>
    </xf>
    <xf numFmtId="0" fontId="7" fillId="8" borderId="14" xfId="0" applyFont="1" applyFill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65" xfId="0" applyFont="1" applyBorder="1" applyAlignment="1">
      <alignment horizontal="center" vertical="center" wrapText="1"/>
    </xf>
    <xf numFmtId="0" fontId="17" fillId="4" borderId="56" xfId="0" applyFont="1" applyFill="1" applyBorder="1" applyAlignment="1">
      <alignment horizontal="right" vertical="center"/>
    </xf>
    <xf numFmtId="0" fontId="17" fillId="4" borderId="54" xfId="0" applyFont="1" applyFill="1" applyBorder="1" applyAlignment="1">
      <alignment horizontal="right" vertical="center"/>
    </xf>
    <xf numFmtId="0" fontId="20" fillId="3" borderId="41" xfId="0" applyFont="1" applyFill="1" applyBorder="1" applyAlignment="1">
      <alignment horizontal="right" vertical="center"/>
    </xf>
    <xf numFmtId="0" fontId="20" fillId="3" borderId="7" xfId="0" applyFont="1" applyFill="1" applyBorder="1" applyAlignment="1">
      <alignment horizontal="right" vertical="center"/>
    </xf>
    <xf numFmtId="0" fontId="20" fillId="3" borderId="43" xfId="0" applyFont="1" applyFill="1" applyBorder="1" applyAlignment="1">
      <alignment horizontal="right" vertical="center"/>
    </xf>
    <xf numFmtId="0" fontId="20" fillId="3" borderId="60" xfId="0" applyFont="1" applyFill="1" applyBorder="1" applyAlignment="1">
      <alignment horizontal="right" vertical="center"/>
    </xf>
    <xf numFmtId="0" fontId="7" fillId="8" borderId="18" xfId="0" applyFont="1" applyFill="1" applyBorder="1" applyAlignment="1">
      <alignment horizontal="center" vertical="center" wrapText="1"/>
    </xf>
    <xf numFmtId="0" fontId="7" fillId="8" borderId="30" xfId="0" applyFont="1" applyFill="1" applyBorder="1" applyAlignment="1">
      <alignment horizontal="center" vertical="center" wrapText="1"/>
    </xf>
    <xf numFmtId="176" fontId="7" fillId="8" borderId="6" xfId="0" applyNumberFormat="1" applyFont="1" applyFill="1" applyBorder="1" applyAlignment="1">
      <alignment horizontal="center" vertical="center" wrapText="1"/>
    </xf>
    <xf numFmtId="176" fontId="7" fillId="8" borderId="14" xfId="0" applyNumberFormat="1" applyFont="1" applyFill="1" applyBorder="1" applyAlignment="1">
      <alignment horizontal="center" vertical="center" wrapText="1"/>
    </xf>
    <xf numFmtId="176" fontId="8" fillId="0" borderId="6" xfId="0" applyNumberFormat="1" applyFont="1" applyBorder="1" applyAlignment="1">
      <alignment horizontal="center" vertical="center" wrapText="1"/>
    </xf>
    <xf numFmtId="176" fontId="8" fillId="0" borderId="14" xfId="0" applyNumberFormat="1" applyFont="1" applyBorder="1" applyAlignment="1">
      <alignment horizontal="center" vertical="center" wrapText="1"/>
    </xf>
    <xf numFmtId="182" fontId="17" fillId="0" borderId="52" xfId="0" applyNumberFormat="1" applyFont="1" applyBorder="1" applyAlignment="1">
      <alignment horizontal="right" vertical="center"/>
    </xf>
    <xf numFmtId="182" fontId="17" fillId="0" borderId="53" xfId="0" applyNumberFormat="1" applyFont="1" applyBorder="1" applyAlignment="1">
      <alignment horizontal="right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21</xdr:col>
      <xdr:colOff>64951</xdr:colOff>
      <xdr:row>3</xdr:row>
      <xdr:rowOff>163725</xdr:rowOff>
    </xdr:from>
    <xdr:to>
      <xdr:col>43</xdr:col>
      <xdr:colOff>425824</xdr:colOff>
      <xdr:row>41</xdr:row>
      <xdr:rowOff>182217</xdr:rowOff>
    </xdr:to>
    <xdr:sp macro="" textlink="">
      <xdr:nvSpPr>
        <xdr:cNvPr id="1057" name="Rectangle 33">
          <a:extLst>
            <a:ext uri="{FF2B5EF4-FFF2-40B4-BE49-F238E27FC236}">
              <a16:creationId xmlns:a16="http://schemas.microsoft.com/office/drawing/2014/main" id="{4F3A71C6-D87D-4BEC-FE9B-A1333D05561C}"/>
            </a:ext>
          </a:extLst>
        </xdr:cNvPr>
        <xdr:cNvSpPr>
          <a:spLocks noChangeArrowheads="1"/>
        </xdr:cNvSpPr>
      </xdr:nvSpPr>
      <xdr:spPr bwMode="auto">
        <a:xfrm>
          <a:off x="10934657" y="824872"/>
          <a:ext cx="16990402" cy="9128874"/>
        </a:xfrm>
        <a:prstGeom prst="rect">
          <a:avLst/>
        </a:prstGeom>
        <a:noFill/>
        <a:ln w="9525">
          <a:solidFill>
            <a:srgbClr val="000000">
              <a:alpha val="99000"/>
            </a:srgbClr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wrap="square" lIns="0" tIns="0" rIns="0" bIns="0" anchor="t">
          <a:noAutofit/>
        </a:bodyPr>
        <a:lstStyle/>
        <a:p>
          <a:pPr algn="l" rtl="0">
            <a:defRPr sz="1000"/>
          </a:pPr>
          <a:r>
            <a:rPr lang="en-US" altLang="ko-KR" sz="1000" b="1" i="0" u="none" strike="noStrike">
              <a:effectLst/>
              <a:latin typeface="+mn-lt"/>
              <a:ea typeface="+mn-ea"/>
              <a:cs typeface="+mn-cs"/>
            </a:rPr>
            <a:t>※ </a:t>
          </a:r>
          <a:r>
            <a:rPr lang="ko-KR" altLang="en-US" sz="1000" b="1" i="0" u="none" strike="noStrike">
              <a:effectLst/>
              <a:latin typeface="+mn-lt"/>
              <a:ea typeface="+mn-ea"/>
              <a:cs typeface="+mn-cs"/>
            </a:rPr>
            <a:t>작성 안내</a:t>
          </a:r>
          <a:endParaRPr lang="en-US" altLang="ko-KR" sz="1000" b="1" i="0" u="none" strike="noStrike">
            <a:effectLst/>
            <a:latin typeface="+mn-lt"/>
            <a:ea typeface="+mn-ea"/>
            <a:cs typeface="+mn-cs"/>
          </a:endParaRPr>
        </a:p>
        <a:p>
          <a:pPr algn="l" rtl="0">
            <a:defRPr sz="1000"/>
          </a:pP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ㅁ 일반사항</a:t>
          </a:r>
          <a:b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</a:b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ㅇ 빨간색 굵은 테두리 안에만 입력</a:t>
          </a:r>
          <a:b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</a:br>
          <a:r>
            <a:rPr lang="ko-KR" altLang="en-US">
              <a:effectLst/>
            </a:rPr>
            <a:t> 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ㅇ 배경색이 있는 셀은 수정 금지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기타 계산식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지정 양식 등 수정 금지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>
              <a:effectLst/>
            </a:rPr>
            <a:t> </a:t>
          </a:r>
          <a:br>
            <a:rPr lang="en-US" altLang="ko-KR">
              <a:effectLst/>
            </a:rPr>
          </a:br>
          <a:r>
            <a:rPr lang="en-US" altLang="ko-KR">
              <a:effectLst/>
            </a:rPr>
            <a:t> 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ㅇ 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E2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에 기업명 입력</a:t>
          </a:r>
          <a:r>
            <a:rPr lang="ko-KR" altLang="en-US">
              <a:effectLst/>
            </a:rPr>
            <a:t> </a:t>
          </a:r>
          <a:br>
            <a:rPr lang="en-US" altLang="ko-KR">
              <a:effectLst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 ㅇ 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J2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에 혁신금융서비스 또는 위수탁계약 종료일 입력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내년인 경우 올해 말일로 작성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)</a:t>
          </a:r>
          <a:b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 ㅇ 만 원 미만 자동 절사</a:t>
          </a:r>
          <a:r>
            <a:rPr lang="ko-KR" altLang="en-US">
              <a:effectLst/>
            </a:rPr>
            <a:t> </a:t>
          </a:r>
          <a:br>
            <a:rPr lang="en-US" altLang="ko-KR">
              <a:effectLst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 ㅇ 비용은 선정 결과 통보일을 기준으로 지원하므로 통보일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매월 넷째 주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을 고려하여 결과 통보일이 있는 월의 익월 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일부터 작성할 것을 권장</a:t>
          </a:r>
          <a:r>
            <a:rPr lang="ko-KR" altLang="en-US">
              <a:effectLst/>
            </a:rPr>
            <a:t> </a:t>
          </a:r>
          <a:br>
            <a:rPr lang="en-US" altLang="ko-KR">
              <a:effectLst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 ㅇ 예비비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잡비 등과 같이 구체적인 사용 목적이 나타나지 않는 포괄적인 예산편성 불가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비목별 구체적인 산출 근거 제시 필수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>
              <a:effectLst/>
            </a:rPr>
            <a:t> </a:t>
          </a:r>
          <a:br>
            <a:rPr lang="en-US" altLang="ko-KR">
              <a:effectLst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 ㅇ 부가가치세는 지원하지 않으므로 계상 불가</a:t>
          </a:r>
          <a:endParaRPr lang="en-US" altLang="ko-KR" sz="1000" b="0" i="0" u="none" strike="noStrike">
            <a:effectLst/>
            <a:latin typeface="+mn-lt"/>
            <a:ea typeface="+mn-ea"/>
            <a:cs typeface="+mn-cs"/>
          </a:endParaRPr>
        </a:p>
        <a:p>
          <a:pPr algn="l" rtl="0">
            <a:defRPr sz="1000"/>
          </a:pP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 </a:t>
          </a:r>
          <a:r>
            <a:rPr lang="ko-KR" altLang="en-US" sz="1000" b="0" i="0" u="none" strike="noStrike" baseline="0">
              <a:effectLst/>
              <a:latin typeface="+mn-lt"/>
              <a:ea typeface="+mn-ea"/>
              <a:cs typeface="+mn-cs"/>
            </a:rPr>
            <a:t>ㅇ 센터로부터 비용지원을 받는 항목은 중복 지원 불가</a:t>
          </a:r>
          <a:b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</a:br>
          <a:b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ㅁ 인건비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-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보수</a:t>
          </a:r>
          <a:r>
            <a:rPr lang="ko-KR" altLang="en-US">
              <a:effectLst/>
            </a:rPr>
            <a:t> </a:t>
          </a:r>
          <a:r>
            <a:rPr lang="en-US" altLang="ko-KR">
              <a:effectLst/>
            </a:rPr>
            <a:t>(110-01)</a:t>
          </a:r>
          <a:br>
            <a:rPr lang="en-US" altLang="ko-KR">
              <a:effectLst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 ㅇ 테스트 수행에 직접 투입되는 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4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대 보험에 가입된 기존 인력 또는 신규 인력 입력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(4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대 사회보험 미가입자 지원 불가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>
              <a:effectLst/>
            </a:rPr>
            <a:t> </a:t>
          </a:r>
          <a:br>
            <a:rPr lang="en-US" altLang="ko-KR">
              <a:effectLst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 ㅇ 입사가 확정되지 않은 채용예정자의 경우 기존인력 신천 인원의 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50% 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범위에서 신청</a:t>
          </a:r>
          <a:r>
            <a:rPr lang="ko-KR" altLang="en-US">
              <a:effectLst/>
            </a:rPr>
            <a:t> </a:t>
          </a:r>
          <a:br>
            <a:rPr lang="en-US" altLang="ko-KR">
              <a:effectLst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 ㅇ 인력별 업무수행 계획서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이력서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경력증명서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근로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연봉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계약서 증빙 필수</a:t>
          </a:r>
          <a:b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 ㅇ 세전 인건비를 기준으로 지원하며 인건비 중 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4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대 사회보험은 근로자 부담금만 지원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사업자 부담금 계상 불가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>
              <a:effectLst/>
            </a:rPr>
            <a:t> </a:t>
          </a:r>
          <a:br>
            <a:rPr lang="en-US" altLang="ko-KR">
              <a:effectLst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 ㅇ 근로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연봉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계약서에 명시된 금액만 작성</a:t>
          </a:r>
          <a:b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 ㅇ 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인당 월 급여 신청 한도는 최대 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670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만 원으로 함</a:t>
          </a:r>
          <a:b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 ㅇ 대표자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대표자와 민법 제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767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조에 따른 친족관계인 자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지분 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5% 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초과 보유자 인건비 지원 불가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향후 발견 시 환수 조치 등 제제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)</a:t>
          </a:r>
          <a:b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</a:br>
          <a:b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ㅁ 운영비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-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일반수용비 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(210-01)</a:t>
          </a:r>
          <a:r>
            <a:rPr lang="ko-KR" altLang="en-US">
              <a:effectLst/>
            </a:rPr>
            <a:t> </a:t>
          </a:r>
          <a:br>
            <a:rPr lang="en-US" altLang="ko-KR">
              <a:effectLst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 ㅇ 소모적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일시적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보조적 성격의 운영 비용이며 직접 수행하는 업무의 부수적인 비용 입력</a:t>
          </a:r>
          <a:b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</a:br>
          <a:b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ㅁ 운영비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-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공공요금 및 제세</a:t>
          </a:r>
          <a:r>
            <a:rPr lang="ko-KR" altLang="en-US">
              <a:effectLst/>
            </a:rPr>
            <a:t> </a:t>
          </a:r>
          <a:r>
            <a:rPr lang="en-US" altLang="ko-KR">
              <a:effectLst/>
            </a:rPr>
            <a:t>(210-02)</a:t>
          </a:r>
          <a:br>
            <a:rPr lang="en-US" altLang="ko-KR">
              <a:effectLst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 ㅇ 센터로부터 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'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금융 클라우드 지원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'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을 받는 경우 클라우드 컴퓨팅 서비스 이용료 지원 불가</a:t>
          </a:r>
          <a:r>
            <a:rPr lang="ko-KR" altLang="en-US">
              <a:effectLst/>
            </a:rPr>
            <a:t> </a:t>
          </a:r>
          <a:br>
            <a:rPr lang="en-US" altLang="ko-KR">
              <a:effectLst/>
            </a:rPr>
          </a:br>
          <a:br>
            <a:rPr lang="en-US" altLang="ko-KR">
              <a:effectLst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ㅁ 운영비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-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임차료 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(210-07)</a:t>
          </a:r>
          <a:b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 ㅇ 임대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구독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월납 등에 해당하는 재화 입력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영구적으로 취득하는 자산의 경우 자산취득비에 입력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>
              <a:effectLst/>
            </a:rPr>
            <a:t> </a:t>
          </a:r>
          <a:br>
            <a:rPr lang="en-US" altLang="ko-KR">
              <a:effectLst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 ㅇ 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1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년 선납분 등 월 단가 산정이 어려운 항목은 지원 기간 내에서 월할 또는 일할 계산한 금액으로 입력</a:t>
          </a:r>
          <a:b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 ㅇ 품목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용도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단가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개수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일회에서 다회로 전환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기간 등 변경하는 경우 사업변경 절차가 필요하니 오기입 유의하여 정확히 입력</a:t>
          </a:r>
          <a:r>
            <a:rPr lang="ko-KR" altLang="en-US">
              <a:effectLst/>
            </a:rPr>
            <a:t> </a:t>
          </a:r>
          <a:br>
            <a:rPr lang="en-US" altLang="ko-KR">
              <a:effectLst/>
            </a:rPr>
          </a:br>
          <a:br>
            <a:rPr lang="en-US" altLang="ko-KR">
              <a:effectLst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ㅁ 운영비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-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일반용역비 </a:t>
          </a:r>
          <a:r>
            <a:rPr lang="en-US" altLang="ko-KR">
              <a:effectLst/>
            </a:rPr>
            <a:t>(210-14)</a:t>
          </a:r>
          <a:br>
            <a:rPr lang="en-US" altLang="ko-KR">
              <a:effectLst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 ㅇ 전문적이며 계약서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과업지시서 등을 기반으로 하는 외주 성격의 운용 비용 입력</a:t>
          </a:r>
          <a:r>
            <a:rPr lang="ko-KR" altLang="en-US">
              <a:effectLst/>
            </a:rPr>
            <a:t> </a:t>
          </a:r>
          <a:br>
            <a:rPr lang="en-US" altLang="ko-KR">
              <a:effectLst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 ㅇ 용역 계약 시 조달청 나라장터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(G2B)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를 통한 전자입찰 및 계약 체결이 원칙이므로 관련 절차를 고려하여 입력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「국고보조금 통합관리지침」 제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21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조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보조사업 관련 계약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))</a:t>
          </a:r>
          <a:r>
            <a:rPr lang="ko-KR" altLang="en-US">
              <a:effectLst/>
            </a:rPr>
            <a:t> </a:t>
          </a:r>
          <a:br>
            <a:rPr lang="en-US" altLang="ko-KR">
              <a:effectLst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 ㅇ 예산 계획서 내용만으로 테스트 수행과 관련 있음을 명확히 알 수 있도록 품목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용도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비고 등 상세히 입력</a:t>
          </a:r>
          <a:r>
            <a:rPr lang="ko-KR" altLang="en-US">
              <a:effectLst/>
            </a:rPr>
            <a:t> </a:t>
          </a:r>
          <a:br>
            <a:rPr lang="en-US" altLang="ko-KR">
              <a:effectLst/>
            </a:rPr>
          </a:br>
          <a:br>
            <a:rPr lang="en-US" altLang="ko-KR">
              <a:effectLst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ㅁ 유형자산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-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자산취득비</a:t>
          </a:r>
          <a:r>
            <a:rPr lang="ko-KR" altLang="en-US">
              <a:effectLst/>
            </a:rPr>
            <a:t> </a:t>
          </a:r>
          <a:r>
            <a:rPr lang="en-US" altLang="ko-KR">
              <a:effectLst/>
            </a:rPr>
            <a:t>(430-01)</a:t>
          </a:r>
          <a:br>
            <a:rPr lang="en-US" altLang="ko-KR">
              <a:effectLst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 ㅇ 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50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만 원을 초과하는 자산취득 시 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15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일 이내 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e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나라도움에 중요재산정보를 등록하여 중앙관서 등에 보고 및 공시해야 하고 처분제한 기간은 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5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년이며 기한 내 변동사항이 생기면 매년 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6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월과 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12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월에 변동현황을 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e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나라도움에 변경등록 해야 함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「국고보조금 통합관리지침」 제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46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조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중요재산의 보고 및 공시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))</a:t>
          </a:r>
          <a:r>
            <a:rPr lang="ko-KR" altLang="en-US">
              <a:effectLst/>
            </a:rPr>
            <a:t> </a:t>
          </a:r>
          <a:br>
            <a:rPr lang="en-US" altLang="ko-KR">
              <a:effectLst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 ㅇ 범용자산보다 테스트 수행에 직접적으로 필요한 전문장비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, 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솔루션 등을 우선 신청</a:t>
          </a:r>
          <a:b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</a:b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 ㅇ 범용자산의 경우 금액의 최대 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70%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까지만 지원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(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신청금액의 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70% </a:t>
          </a:r>
          <a:r>
            <a:rPr lang="ko-KR" altLang="en-US" sz="1000" b="0" i="0" u="none" strike="noStrike">
              <a:effectLst/>
              <a:latin typeface="+mn-lt"/>
              <a:ea typeface="+mn-ea"/>
              <a:cs typeface="+mn-cs"/>
            </a:rPr>
            <a:t>자동 입력됨</a:t>
          </a:r>
          <a:r>
            <a:rPr lang="en-US" altLang="ko-KR" sz="1000" b="0" i="0" u="none" strike="noStrike">
              <a:effectLst/>
              <a:latin typeface="+mn-lt"/>
              <a:ea typeface="+mn-ea"/>
              <a:cs typeface="+mn-cs"/>
            </a:rPr>
            <a:t>)</a:t>
          </a:r>
          <a:r>
            <a:rPr lang="ko-KR" altLang="en-US">
              <a:effectLst/>
            </a:rPr>
            <a:t> </a:t>
          </a:r>
          <a:endParaRPr lang="ko-KR" altLang="en-US" sz="1000" b="0" i="0" u="none" strike="noStrike" baseline="0">
            <a:solidFill>
              <a:srgbClr val="000000"/>
            </a:solidFill>
            <a:latin typeface="맑은 고딕"/>
            <a:ea typeface="맑은 고딕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207B64-FADC-4028-92FE-66958DB419B2}">
  <dimension ref="B1:X106"/>
  <sheetViews>
    <sheetView showGridLines="0" tabSelected="1" zoomScale="85" zoomScaleNormal="85" workbookViewId="0">
      <selection activeCell="E2" sqref="E2:H2"/>
    </sheetView>
  </sheetViews>
  <sheetFormatPr defaultRowHeight="16.5"/>
  <cols>
    <col min="1" max="1" width="3.25" customWidth="1"/>
    <col min="2" max="2" width="8" customWidth="1"/>
    <col min="3" max="3" width="9" bestFit="1" customWidth="1"/>
    <col min="4" max="4" width="12.75" bestFit="1" customWidth="1"/>
    <col min="5" max="5" width="14" customWidth="1"/>
    <col min="6" max="6" width="10.5" bestFit="1" customWidth="1"/>
    <col min="7" max="7" width="6" bestFit="1" customWidth="1"/>
    <col min="8" max="8" width="11.25" bestFit="1" customWidth="1"/>
    <col min="9" max="9" width="12.75" bestFit="1" customWidth="1"/>
    <col min="10" max="10" width="9.625" customWidth="1"/>
    <col min="11" max="11" width="8" bestFit="1" customWidth="1"/>
    <col min="12" max="12" width="12.75" bestFit="1" customWidth="1"/>
    <col min="13" max="13" width="3.375" customWidth="1"/>
    <col min="14" max="14" width="7.5" bestFit="1" customWidth="1"/>
    <col min="15" max="15" width="11.125" bestFit="1" customWidth="1"/>
    <col min="16" max="16" width="2.75" customWidth="1"/>
    <col min="17" max="18" width="12.875" hidden="1" customWidth="1"/>
    <col min="19" max="19" width="11.625" hidden="1" customWidth="1"/>
    <col min="20" max="21" width="11.125" hidden="1" customWidth="1"/>
    <col min="22" max="22" width="9" customWidth="1"/>
    <col min="23" max="23" width="7.75" customWidth="1"/>
    <col min="24" max="24" width="21.5" customWidth="1"/>
    <col min="25" max="25" width="20" customWidth="1"/>
    <col min="26" max="26" width="6.5" customWidth="1"/>
    <col min="27" max="27" width="10" customWidth="1"/>
  </cols>
  <sheetData>
    <row r="1" spans="2:22" ht="17.25" thickBot="1">
      <c r="B1" s="1"/>
      <c r="C1" s="1"/>
      <c r="F1" s="2"/>
      <c r="L1" s="3"/>
    </row>
    <row r="2" spans="2:22" ht="17.25" customHeight="1" thickBot="1">
      <c r="B2" s="108" t="s">
        <v>80</v>
      </c>
      <c r="C2" s="109"/>
      <c r="D2" s="110"/>
      <c r="E2" s="111" t="s">
        <v>77</v>
      </c>
      <c r="F2" s="112"/>
      <c r="G2" s="112"/>
      <c r="H2" s="113"/>
      <c r="I2" s="104" t="s">
        <v>47</v>
      </c>
      <c r="J2" s="152" t="s">
        <v>52</v>
      </c>
      <c r="K2" s="153"/>
      <c r="N2" s="120" t="s">
        <v>38</v>
      </c>
      <c r="O2" s="120"/>
      <c r="V2" s="106"/>
    </row>
    <row r="3" spans="2:22" ht="17.100000000000001" customHeight="1">
      <c r="B3" s="21"/>
      <c r="C3" s="22"/>
      <c r="D3" s="22"/>
      <c r="E3" s="22"/>
      <c r="F3" s="23"/>
      <c r="G3" s="22"/>
      <c r="H3" s="22"/>
      <c r="I3" s="22"/>
      <c r="J3" s="22"/>
      <c r="K3" s="70"/>
      <c r="L3" s="58"/>
      <c r="M3" s="58"/>
      <c r="N3" s="58"/>
      <c r="O3" s="52" t="s">
        <v>28</v>
      </c>
    </row>
    <row r="4" spans="2:22" ht="17.25">
      <c r="B4" s="36" t="s">
        <v>51</v>
      </c>
      <c r="C4" s="35"/>
      <c r="D4" s="34"/>
      <c r="E4" s="105"/>
      <c r="F4" s="3"/>
      <c r="K4" s="4"/>
      <c r="L4" s="107" t="s">
        <v>79</v>
      </c>
      <c r="M4" s="26"/>
      <c r="N4" s="26"/>
      <c r="O4" s="26"/>
      <c r="P4" s="26"/>
    </row>
    <row r="5" spans="2:22">
      <c r="B5" s="38" t="s">
        <v>16</v>
      </c>
      <c r="C5" s="39" t="s">
        <v>17</v>
      </c>
      <c r="D5" s="47" t="s">
        <v>36</v>
      </c>
      <c r="E5" s="47" t="s">
        <v>5</v>
      </c>
      <c r="F5" s="47" t="s">
        <v>6</v>
      </c>
      <c r="G5" s="48" t="s">
        <v>7</v>
      </c>
      <c r="H5" s="54" t="s">
        <v>82</v>
      </c>
      <c r="I5" s="49" t="s">
        <v>29</v>
      </c>
      <c r="J5" s="49" t="s">
        <v>42</v>
      </c>
      <c r="K5" s="43" t="s">
        <v>8</v>
      </c>
      <c r="L5" s="62" t="s">
        <v>4</v>
      </c>
      <c r="M5" s="26"/>
      <c r="N5" s="31" t="s">
        <v>12</v>
      </c>
      <c r="O5" s="27" t="s">
        <v>13</v>
      </c>
      <c r="P5" s="26"/>
    </row>
    <row r="6" spans="2:22">
      <c r="B6" s="56" t="s">
        <v>31</v>
      </c>
      <c r="C6" s="57" t="s">
        <v>20</v>
      </c>
      <c r="D6" s="13" t="s">
        <v>62</v>
      </c>
      <c r="E6" s="7" t="s">
        <v>43</v>
      </c>
      <c r="F6" s="32">
        <v>423.5</v>
      </c>
      <c r="G6" s="12">
        <v>1</v>
      </c>
      <c r="H6" s="55">
        <f>MIN($F6*$G6, 670)</f>
        <v>423.5</v>
      </c>
      <c r="I6" s="13">
        <v>8</v>
      </c>
      <c r="J6" s="71" t="s">
        <v>57</v>
      </c>
      <c r="K6" s="8" t="s">
        <v>40</v>
      </c>
      <c r="L6" s="63">
        <f t="shared" ref="L6:L15" si="0">ROUNDDOWN($H6*$I6,0)</f>
        <v>3388</v>
      </c>
      <c r="M6" s="26"/>
      <c r="N6" s="45">
        <v>1</v>
      </c>
      <c r="O6" s="44">
        <f t="shared" ref="O6:O15" si="1">(L6*10000*N6)</f>
        <v>33880000</v>
      </c>
      <c r="P6" s="26"/>
    </row>
    <row r="7" spans="2:22">
      <c r="B7" s="56" t="s">
        <v>31</v>
      </c>
      <c r="C7" s="57" t="s">
        <v>20</v>
      </c>
      <c r="D7" s="13" t="s">
        <v>63</v>
      </c>
      <c r="E7" s="7" t="s">
        <v>56</v>
      </c>
      <c r="F7" s="32">
        <v>354.7</v>
      </c>
      <c r="G7" s="12">
        <v>0.8</v>
      </c>
      <c r="H7" s="55">
        <f t="shared" ref="H7:H9" si="2">MIN($F7*$G7, 670)</f>
        <v>283.76</v>
      </c>
      <c r="I7" s="13">
        <v>7</v>
      </c>
      <c r="J7" s="71" t="s">
        <v>58</v>
      </c>
      <c r="K7" s="8" t="s">
        <v>40</v>
      </c>
      <c r="L7" s="63">
        <f>ROUNDDOWN($H7*$I7,0)</f>
        <v>1986</v>
      </c>
      <c r="M7" s="26"/>
      <c r="N7" s="45">
        <v>1</v>
      </c>
      <c r="O7" s="44">
        <f t="shared" si="1"/>
        <v>19860000</v>
      </c>
      <c r="P7" s="26"/>
    </row>
    <row r="8" spans="2:22">
      <c r="B8" s="56"/>
      <c r="C8" s="57"/>
      <c r="D8" s="13"/>
      <c r="E8" s="7"/>
      <c r="F8" s="32"/>
      <c r="G8" s="12"/>
      <c r="H8" s="55">
        <f t="shared" si="2"/>
        <v>0</v>
      </c>
      <c r="I8" s="13"/>
      <c r="J8" s="71"/>
      <c r="K8" s="8"/>
      <c r="L8" s="63">
        <f t="shared" si="0"/>
        <v>0</v>
      </c>
      <c r="M8" s="26"/>
      <c r="N8" s="45">
        <v>1</v>
      </c>
      <c r="O8" s="44">
        <f t="shared" si="1"/>
        <v>0</v>
      </c>
      <c r="P8" s="26"/>
    </row>
    <row r="9" spans="2:22">
      <c r="B9" s="56"/>
      <c r="C9" s="57"/>
      <c r="D9" s="13"/>
      <c r="E9" s="7"/>
      <c r="F9" s="32"/>
      <c r="G9" s="12"/>
      <c r="H9" s="55">
        <f t="shared" si="2"/>
        <v>0</v>
      </c>
      <c r="I9" s="13"/>
      <c r="J9" s="71"/>
      <c r="K9" s="8"/>
      <c r="L9" s="63">
        <f t="shared" si="0"/>
        <v>0</v>
      </c>
      <c r="M9" s="26"/>
      <c r="N9" s="45">
        <v>1</v>
      </c>
      <c r="O9" s="44">
        <f t="shared" si="1"/>
        <v>0</v>
      </c>
      <c r="P9" s="26"/>
    </row>
    <row r="10" spans="2:22">
      <c r="B10" s="56"/>
      <c r="C10" s="57"/>
      <c r="D10" s="13"/>
      <c r="E10" s="7"/>
      <c r="F10" s="32"/>
      <c r="G10" s="12"/>
      <c r="H10" s="55">
        <f t="shared" ref="H10:H15" si="3">MIN($F10*$G10, 670)</f>
        <v>0</v>
      </c>
      <c r="I10" s="13"/>
      <c r="J10" s="59"/>
      <c r="K10" s="8"/>
      <c r="L10" s="63">
        <f t="shared" si="0"/>
        <v>0</v>
      </c>
      <c r="M10" s="26"/>
      <c r="N10" s="45">
        <v>1</v>
      </c>
      <c r="O10" s="44">
        <f t="shared" si="1"/>
        <v>0</v>
      </c>
      <c r="P10" s="26"/>
    </row>
    <row r="11" spans="2:22">
      <c r="B11" s="56"/>
      <c r="C11" s="57"/>
      <c r="D11" s="13"/>
      <c r="E11" s="7"/>
      <c r="F11" s="32"/>
      <c r="G11" s="12"/>
      <c r="H11" s="55">
        <f t="shared" si="3"/>
        <v>0</v>
      </c>
      <c r="I11" s="13"/>
      <c r="J11" s="59"/>
      <c r="K11" s="8"/>
      <c r="L11" s="63">
        <f t="shared" si="0"/>
        <v>0</v>
      </c>
      <c r="M11" s="26"/>
      <c r="N11" s="45">
        <v>1</v>
      </c>
      <c r="O11" s="44">
        <f t="shared" si="1"/>
        <v>0</v>
      </c>
      <c r="P11" s="26"/>
    </row>
    <row r="12" spans="2:22">
      <c r="B12" s="56"/>
      <c r="C12" s="57"/>
      <c r="D12" s="13"/>
      <c r="E12" s="7"/>
      <c r="F12" s="32"/>
      <c r="G12" s="12"/>
      <c r="H12" s="55">
        <f t="shared" si="3"/>
        <v>0</v>
      </c>
      <c r="I12" s="13"/>
      <c r="J12" s="59"/>
      <c r="K12" s="8"/>
      <c r="L12" s="63">
        <f t="shared" si="0"/>
        <v>0</v>
      </c>
      <c r="M12" s="26"/>
      <c r="N12" s="45">
        <v>1</v>
      </c>
      <c r="O12" s="44">
        <f t="shared" si="1"/>
        <v>0</v>
      </c>
      <c r="P12" s="26"/>
    </row>
    <row r="13" spans="2:22">
      <c r="B13" s="56"/>
      <c r="C13" s="57"/>
      <c r="D13" s="13"/>
      <c r="E13" s="7"/>
      <c r="F13" s="32"/>
      <c r="G13" s="12"/>
      <c r="H13" s="55">
        <f t="shared" si="3"/>
        <v>0</v>
      </c>
      <c r="I13" s="13"/>
      <c r="J13" s="59"/>
      <c r="K13" s="8"/>
      <c r="L13" s="63">
        <f t="shared" si="0"/>
        <v>0</v>
      </c>
      <c r="M13" s="26"/>
      <c r="N13" s="45">
        <v>1</v>
      </c>
      <c r="O13" s="44">
        <f t="shared" si="1"/>
        <v>0</v>
      </c>
      <c r="P13" s="26"/>
    </row>
    <row r="14" spans="2:22">
      <c r="B14" s="56"/>
      <c r="C14" s="57"/>
      <c r="D14" s="13"/>
      <c r="E14" s="7"/>
      <c r="F14" s="32"/>
      <c r="G14" s="12"/>
      <c r="H14" s="55">
        <f t="shared" si="3"/>
        <v>0</v>
      </c>
      <c r="I14" s="13"/>
      <c r="J14" s="59"/>
      <c r="K14" s="8"/>
      <c r="L14" s="63">
        <f t="shared" si="0"/>
        <v>0</v>
      </c>
      <c r="M14" s="26"/>
      <c r="N14" s="45">
        <v>1</v>
      </c>
      <c r="O14" s="44">
        <f t="shared" si="1"/>
        <v>0</v>
      </c>
      <c r="P14" s="26"/>
    </row>
    <row r="15" spans="2:22">
      <c r="B15" s="56"/>
      <c r="C15" s="57"/>
      <c r="D15" s="13"/>
      <c r="E15" s="7"/>
      <c r="F15" s="32"/>
      <c r="G15" s="12"/>
      <c r="H15" s="55">
        <f t="shared" si="3"/>
        <v>0</v>
      </c>
      <c r="I15" s="13"/>
      <c r="J15" s="59"/>
      <c r="K15" s="8"/>
      <c r="L15" s="64">
        <f t="shared" si="0"/>
        <v>0</v>
      </c>
      <c r="M15" s="26"/>
      <c r="N15" s="45">
        <v>1</v>
      </c>
      <c r="O15" s="44">
        <f t="shared" si="1"/>
        <v>0</v>
      </c>
      <c r="P15" s="26"/>
    </row>
    <row r="16" spans="2:22">
      <c r="B16" s="116" t="s">
        <v>27</v>
      </c>
      <c r="C16" s="118"/>
      <c r="D16" s="117"/>
      <c r="E16" s="117"/>
      <c r="F16" s="117"/>
      <c r="G16" s="117"/>
      <c r="H16" s="118"/>
      <c r="I16" s="118"/>
      <c r="J16" s="118"/>
      <c r="K16" s="119"/>
      <c r="L16" s="65">
        <f>SUM(L6:L15)</f>
        <v>5374</v>
      </c>
      <c r="M16" s="26"/>
      <c r="N16" s="29"/>
      <c r="O16" s="53">
        <f>SUM(O6:O15)</f>
        <v>53740000</v>
      </c>
      <c r="P16" s="26"/>
    </row>
    <row r="17" spans="2:23">
      <c r="B17" s="72"/>
      <c r="C17" s="101"/>
      <c r="D17" s="102"/>
      <c r="E17" s="102"/>
      <c r="G17" s="102"/>
      <c r="H17" s="102"/>
      <c r="I17" s="102"/>
      <c r="J17" s="102"/>
      <c r="K17" s="14"/>
      <c r="L17" s="28"/>
      <c r="M17" s="26"/>
      <c r="N17" s="26"/>
      <c r="O17" s="26"/>
      <c r="P17" s="26"/>
    </row>
    <row r="18" spans="2:23" ht="17.25">
      <c r="B18" s="114" t="s">
        <v>50</v>
      </c>
      <c r="C18" s="115"/>
      <c r="D18" s="115"/>
      <c r="F18" s="3"/>
      <c r="K18" s="25"/>
      <c r="L18" s="66"/>
      <c r="N18" s="15"/>
      <c r="O18" s="52"/>
      <c r="T18" s="18"/>
      <c r="U18" s="15"/>
      <c r="W18" s="15"/>
    </row>
    <row r="19" spans="2:23">
      <c r="B19" s="38" t="s">
        <v>16</v>
      </c>
      <c r="C19" s="39" t="s">
        <v>17</v>
      </c>
      <c r="D19" s="40" t="s">
        <v>18</v>
      </c>
      <c r="E19" s="40" t="s">
        <v>1</v>
      </c>
      <c r="F19" s="41" t="s">
        <v>2</v>
      </c>
      <c r="G19" s="40" t="s">
        <v>3</v>
      </c>
      <c r="H19" s="40" t="s">
        <v>55</v>
      </c>
      <c r="I19" s="42" t="s">
        <v>10</v>
      </c>
      <c r="J19" s="146" t="s">
        <v>14</v>
      </c>
      <c r="K19" s="147"/>
      <c r="L19" s="60" t="s">
        <v>4</v>
      </c>
      <c r="M19" s="26"/>
      <c r="N19" s="31" t="s">
        <v>12</v>
      </c>
      <c r="O19" s="27" t="s">
        <v>13</v>
      </c>
      <c r="P19" s="26"/>
    </row>
    <row r="20" spans="2:23" ht="36">
      <c r="B20" s="6" t="s">
        <v>48</v>
      </c>
      <c r="C20" s="19" t="s">
        <v>49</v>
      </c>
      <c r="D20" s="7" t="s">
        <v>64</v>
      </c>
      <c r="E20" s="7" t="s">
        <v>68</v>
      </c>
      <c r="F20" s="16">
        <v>200</v>
      </c>
      <c r="G20" s="9">
        <v>1</v>
      </c>
      <c r="H20" s="9" t="s">
        <v>66</v>
      </c>
      <c r="I20" s="100">
        <v>1</v>
      </c>
      <c r="J20" s="124" t="s">
        <v>76</v>
      </c>
      <c r="K20" s="125"/>
      <c r="L20" s="61">
        <f>IF($H20="구매",ROUNDDOWN($F20*$G20,0),ROUNDDOWN($F20*$G20*$I20,0))</f>
        <v>200</v>
      </c>
      <c r="M20" s="26"/>
      <c r="N20" s="45">
        <v>1</v>
      </c>
      <c r="O20" s="44">
        <f t="shared" ref="O20:O29" si="4">L20*10000*N20</f>
        <v>2000000</v>
      </c>
      <c r="P20" s="26"/>
    </row>
    <row r="21" spans="2:23" ht="36">
      <c r="B21" s="6" t="s">
        <v>19</v>
      </c>
      <c r="C21" s="13" t="s">
        <v>53</v>
      </c>
      <c r="D21" s="7" t="s">
        <v>61</v>
      </c>
      <c r="E21" s="7" t="s">
        <v>68</v>
      </c>
      <c r="F21" s="16">
        <f>100*0.8</f>
        <v>80</v>
      </c>
      <c r="G21" s="9">
        <v>1</v>
      </c>
      <c r="H21" s="9" t="s">
        <v>67</v>
      </c>
      <c r="I21" s="100">
        <v>7.4</v>
      </c>
      <c r="J21" s="138" t="s">
        <v>74</v>
      </c>
      <c r="K21" s="139"/>
      <c r="L21" s="61">
        <f t="shared" ref="L21:L29" si="5">IF($H21="구매",ROUNDDOWN($F21*$G21,0),ROUNDDOWN($F21*$G21*$I21,0))</f>
        <v>592</v>
      </c>
      <c r="M21" s="26"/>
      <c r="N21" s="45">
        <v>1</v>
      </c>
      <c r="O21" s="44">
        <f t="shared" si="4"/>
        <v>5920000</v>
      </c>
      <c r="P21" s="26"/>
    </row>
    <row r="22" spans="2:23" ht="36" customHeight="1">
      <c r="B22" s="6" t="s">
        <v>19</v>
      </c>
      <c r="C22" s="13" t="s">
        <v>30</v>
      </c>
      <c r="D22" s="7" t="s">
        <v>65</v>
      </c>
      <c r="E22" s="7" t="s">
        <v>68</v>
      </c>
      <c r="F22" s="16">
        <v>20</v>
      </c>
      <c r="G22" s="9">
        <v>2</v>
      </c>
      <c r="H22" s="9" t="s">
        <v>67</v>
      </c>
      <c r="I22" s="100">
        <v>4</v>
      </c>
      <c r="J22" s="138" t="s">
        <v>74</v>
      </c>
      <c r="K22" s="139"/>
      <c r="L22" s="61">
        <f t="shared" si="5"/>
        <v>160</v>
      </c>
      <c r="M22" s="26"/>
      <c r="N22" s="45">
        <v>1</v>
      </c>
      <c r="O22" s="44">
        <f t="shared" si="4"/>
        <v>1600000</v>
      </c>
      <c r="P22" s="26"/>
    </row>
    <row r="23" spans="2:23" ht="36">
      <c r="B23" s="6" t="s">
        <v>19</v>
      </c>
      <c r="C23" s="13" t="s">
        <v>54</v>
      </c>
      <c r="D23" s="7" t="s">
        <v>60</v>
      </c>
      <c r="E23" s="7" t="s">
        <v>68</v>
      </c>
      <c r="F23" s="16">
        <v>300</v>
      </c>
      <c r="G23" s="9">
        <v>1</v>
      </c>
      <c r="H23" s="9" t="s">
        <v>66</v>
      </c>
      <c r="I23" s="100">
        <v>1</v>
      </c>
      <c r="J23" s="138" t="s">
        <v>75</v>
      </c>
      <c r="K23" s="139"/>
      <c r="L23" s="61">
        <f t="shared" si="5"/>
        <v>300</v>
      </c>
      <c r="M23" s="26"/>
      <c r="N23" s="45">
        <v>1</v>
      </c>
      <c r="O23" s="44">
        <f t="shared" si="4"/>
        <v>3000000</v>
      </c>
      <c r="P23" s="26"/>
    </row>
    <row r="24" spans="2:23">
      <c r="B24" s="6"/>
      <c r="C24" s="13"/>
      <c r="D24" s="7"/>
      <c r="E24" s="7"/>
      <c r="F24" s="16"/>
      <c r="G24" s="9"/>
      <c r="H24" s="9"/>
      <c r="I24" s="100"/>
      <c r="J24" s="124"/>
      <c r="K24" s="125"/>
      <c r="L24" s="61">
        <f t="shared" si="5"/>
        <v>0</v>
      </c>
      <c r="M24" s="26"/>
      <c r="N24" s="45">
        <v>1</v>
      </c>
      <c r="O24" s="44">
        <f t="shared" si="4"/>
        <v>0</v>
      </c>
      <c r="P24" s="26"/>
    </row>
    <row r="25" spans="2:23">
      <c r="B25" s="6"/>
      <c r="C25" s="13"/>
      <c r="D25" s="7"/>
      <c r="E25" s="7"/>
      <c r="F25" s="16"/>
      <c r="G25" s="9"/>
      <c r="H25" s="9"/>
      <c r="I25" s="100"/>
      <c r="J25" s="138"/>
      <c r="K25" s="139"/>
      <c r="L25" s="61">
        <f t="shared" si="5"/>
        <v>0</v>
      </c>
      <c r="M25" s="26"/>
      <c r="N25" s="45">
        <v>1</v>
      </c>
      <c r="O25" s="44">
        <f t="shared" si="4"/>
        <v>0</v>
      </c>
      <c r="P25" s="26"/>
    </row>
    <row r="26" spans="2:23">
      <c r="B26" s="6"/>
      <c r="C26" s="13"/>
      <c r="D26" s="7"/>
      <c r="E26" s="7"/>
      <c r="F26" s="16"/>
      <c r="G26" s="9"/>
      <c r="H26" s="9"/>
      <c r="I26" s="100"/>
      <c r="J26" s="138"/>
      <c r="K26" s="139"/>
      <c r="L26" s="61">
        <f t="shared" si="5"/>
        <v>0</v>
      </c>
      <c r="M26" s="26"/>
      <c r="N26" s="45">
        <v>1</v>
      </c>
      <c r="O26" s="44">
        <f t="shared" si="4"/>
        <v>0</v>
      </c>
      <c r="P26" s="26"/>
    </row>
    <row r="27" spans="2:23">
      <c r="B27" s="6"/>
      <c r="C27" s="13"/>
      <c r="D27" s="7"/>
      <c r="E27" s="7"/>
      <c r="F27" s="16"/>
      <c r="G27" s="9"/>
      <c r="H27" s="9"/>
      <c r="I27" s="100"/>
      <c r="J27" s="124"/>
      <c r="K27" s="125"/>
      <c r="L27" s="61">
        <f t="shared" si="5"/>
        <v>0</v>
      </c>
      <c r="M27" s="26"/>
      <c r="N27" s="45">
        <v>1</v>
      </c>
      <c r="O27" s="44">
        <f t="shared" si="4"/>
        <v>0</v>
      </c>
      <c r="P27" s="26"/>
    </row>
    <row r="28" spans="2:23">
      <c r="B28" s="6"/>
      <c r="C28" s="13"/>
      <c r="D28" s="7"/>
      <c r="E28" s="7"/>
      <c r="F28" s="16"/>
      <c r="G28" s="9"/>
      <c r="H28" s="9"/>
      <c r="I28" s="100"/>
      <c r="J28" s="138"/>
      <c r="K28" s="139"/>
      <c r="L28" s="61">
        <f t="shared" si="5"/>
        <v>0</v>
      </c>
      <c r="M28" s="26"/>
      <c r="N28" s="45">
        <v>1</v>
      </c>
      <c r="O28" s="44">
        <f t="shared" si="4"/>
        <v>0</v>
      </c>
      <c r="P28" s="26"/>
    </row>
    <row r="29" spans="2:23">
      <c r="B29" s="6"/>
      <c r="C29" s="13"/>
      <c r="D29" s="7"/>
      <c r="E29" s="7"/>
      <c r="F29" s="16"/>
      <c r="G29" s="9"/>
      <c r="H29" s="9"/>
      <c r="I29" s="100"/>
      <c r="J29" s="124"/>
      <c r="K29" s="125"/>
      <c r="L29" s="61">
        <f t="shared" si="5"/>
        <v>0</v>
      </c>
      <c r="M29" s="26"/>
      <c r="N29" s="45">
        <v>1</v>
      </c>
      <c r="O29" s="44">
        <f t="shared" si="4"/>
        <v>0</v>
      </c>
      <c r="P29" s="26"/>
    </row>
    <row r="30" spans="2:23">
      <c r="B30" s="116" t="s">
        <v>27</v>
      </c>
      <c r="C30" s="117"/>
      <c r="D30" s="117"/>
      <c r="E30" s="117"/>
      <c r="F30" s="117"/>
      <c r="G30" s="117"/>
      <c r="H30" s="117"/>
      <c r="I30" s="118"/>
      <c r="J30" s="118"/>
      <c r="K30" s="119"/>
      <c r="L30" s="67">
        <f>SUM(L20:L29)</f>
        <v>1252</v>
      </c>
      <c r="M30" s="26"/>
      <c r="N30" s="29"/>
      <c r="O30" s="53">
        <f>SUM(O20:O29)</f>
        <v>12520000</v>
      </c>
      <c r="P30" s="26"/>
    </row>
    <row r="31" spans="2:23">
      <c r="B31" s="10"/>
      <c r="C31" s="103"/>
      <c r="F31" s="3"/>
      <c r="K31" s="4"/>
      <c r="L31" s="28"/>
      <c r="M31" s="26"/>
      <c r="N31" s="26"/>
      <c r="O31" s="26"/>
      <c r="P31" s="26"/>
    </row>
    <row r="32" spans="2:23" ht="17.25">
      <c r="B32" s="114" t="s">
        <v>59</v>
      </c>
      <c r="C32" s="115"/>
      <c r="D32" s="115"/>
      <c r="F32" s="3"/>
      <c r="K32" s="4"/>
      <c r="L32" s="28"/>
      <c r="M32" s="26"/>
      <c r="N32" s="26"/>
      <c r="O32" s="26"/>
      <c r="P32" s="26"/>
    </row>
    <row r="33" spans="2:24">
      <c r="B33" s="46" t="s">
        <v>16</v>
      </c>
      <c r="C33" s="39" t="s">
        <v>17</v>
      </c>
      <c r="D33" s="136" t="s">
        <v>0</v>
      </c>
      <c r="E33" s="137"/>
      <c r="F33" s="148" t="s">
        <v>72</v>
      </c>
      <c r="G33" s="149"/>
      <c r="H33" s="42" t="s">
        <v>9</v>
      </c>
      <c r="I33" s="39" t="s">
        <v>71</v>
      </c>
      <c r="J33" s="146" t="s">
        <v>14</v>
      </c>
      <c r="K33" s="147"/>
      <c r="L33" s="68" t="s">
        <v>4</v>
      </c>
      <c r="M33" s="26"/>
      <c r="N33" s="31" t="s">
        <v>12</v>
      </c>
      <c r="O33" s="27" t="s">
        <v>13</v>
      </c>
      <c r="P33" s="26"/>
    </row>
    <row r="34" spans="2:24">
      <c r="B34" s="6" t="s">
        <v>24</v>
      </c>
      <c r="C34" s="19" t="s">
        <v>25</v>
      </c>
      <c r="D34" s="132" t="s">
        <v>69</v>
      </c>
      <c r="E34" s="133"/>
      <c r="F34" s="132" t="s">
        <v>83</v>
      </c>
      <c r="G34" s="133"/>
      <c r="H34" s="16">
        <v>40</v>
      </c>
      <c r="I34" s="20">
        <v>1</v>
      </c>
      <c r="J34" s="124" t="s">
        <v>73</v>
      </c>
      <c r="K34" s="125"/>
      <c r="L34" s="69">
        <f t="shared" ref="L34:L43" si="6">ROUNDDOWN(H34*I34*0.7,0)</f>
        <v>28</v>
      </c>
      <c r="M34" s="26"/>
      <c r="N34" s="45">
        <v>1</v>
      </c>
      <c r="O34" s="44">
        <f t="shared" ref="O34:O43" si="7">(L34*10000*N34)</f>
        <v>280000</v>
      </c>
      <c r="P34" s="26"/>
    </row>
    <row r="35" spans="2:24">
      <c r="B35" s="6" t="s">
        <v>24</v>
      </c>
      <c r="C35" s="19" t="s">
        <v>25</v>
      </c>
      <c r="D35" s="132" t="s">
        <v>70</v>
      </c>
      <c r="E35" s="133"/>
      <c r="F35" s="132" t="s">
        <v>68</v>
      </c>
      <c r="G35" s="133"/>
      <c r="H35" s="16">
        <v>35</v>
      </c>
      <c r="I35" s="20">
        <v>2</v>
      </c>
      <c r="J35" s="124" t="s">
        <v>73</v>
      </c>
      <c r="K35" s="125"/>
      <c r="L35" s="69">
        <f t="shared" si="6"/>
        <v>49</v>
      </c>
      <c r="M35" s="26"/>
      <c r="N35" s="45">
        <v>1</v>
      </c>
      <c r="O35" s="44">
        <f t="shared" si="7"/>
        <v>490000</v>
      </c>
      <c r="P35" s="26"/>
    </row>
    <row r="36" spans="2:24">
      <c r="B36" s="6"/>
      <c r="C36" s="13"/>
      <c r="D36" s="132"/>
      <c r="E36" s="133"/>
      <c r="F36" s="134"/>
      <c r="G36" s="135"/>
      <c r="H36" s="16"/>
      <c r="I36" s="20"/>
      <c r="J36" s="124"/>
      <c r="K36" s="125"/>
      <c r="L36" s="69">
        <f t="shared" si="6"/>
        <v>0</v>
      </c>
      <c r="M36" s="26"/>
      <c r="N36" s="45">
        <v>1</v>
      </c>
      <c r="O36" s="44">
        <f t="shared" si="7"/>
        <v>0</v>
      </c>
      <c r="P36" s="26"/>
    </row>
    <row r="37" spans="2:24">
      <c r="B37" s="6"/>
      <c r="C37" s="13"/>
      <c r="D37" s="132"/>
      <c r="E37" s="133"/>
      <c r="F37" s="134"/>
      <c r="G37" s="135"/>
      <c r="H37" s="16"/>
      <c r="I37" s="20"/>
      <c r="J37" s="138"/>
      <c r="K37" s="139"/>
      <c r="L37" s="69">
        <f t="shared" si="6"/>
        <v>0</v>
      </c>
      <c r="M37" s="26"/>
      <c r="N37" s="45">
        <v>1</v>
      </c>
      <c r="O37" s="44">
        <f t="shared" si="7"/>
        <v>0</v>
      </c>
      <c r="P37" s="26"/>
    </row>
    <row r="38" spans="2:24">
      <c r="B38" s="6"/>
      <c r="C38" s="13"/>
      <c r="D38" s="132"/>
      <c r="E38" s="133"/>
      <c r="F38" s="134"/>
      <c r="G38" s="135"/>
      <c r="H38" s="16"/>
      <c r="I38" s="20"/>
      <c r="J38" s="138"/>
      <c r="K38" s="139"/>
      <c r="L38" s="69">
        <f t="shared" si="6"/>
        <v>0</v>
      </c>
      <c r="M38" s="26"/>
      <c r="N38" s="45">
        <v>1</v>
      </c>
      <c r="O38" s="44">
        <f t="shared" si="7"/>
        <v>0</v>
      </c>
      <c r="P38" s="26"/>
    </row>
    <row r="39" spans="2:24">
      <c r="B39" s="6"/>
      <c r="C39" s="13"/>
      <c r="D39" s="132"/>
      <c r="E39" s="133"/>
      <c r="F39" s="134"/>
      <c r="G39" s="135"/>
      <c r="H39" s="16"/>
      <c r="I39" s="20"/>
      <c r="J39" s="138"/>
      <c r="K39" s="139"/>
      <c r="L39" s="69">
        <f t="shared" si="6"/>
        <v>0</v>
      </c>
      <c r="M39" s="26"/>
      <c r="N39" s="45">
        <v>1</v>
      </c>
      <c r="O39" s="44">
        <f t="shared" si="7"/>
        <v>0</v>
      </c>
      <c r="P39" s="26"/>
    </row>
    <row r="40" spans="2:24">
      <c r="B40" s="6"/>
      <c r="C40" s="13"/>
      <c r="D40" s="132"/>
      <c r="E40" s="133"/>
      <c r="F40" s="134"/>
      <c r="G40" s="135"/>
      <c r="H40" s="16"/>
      <c r="I40" s="20"/>
      <c r="J40" s="138"/>
      <c r="K40" s="139"/>
      <c r="L40" s="69">
        <f t="shared" si="6"/>
        <v>0</v>
      </c>
      <c r="M40" s="26"/>
      <c r="N40" s="45">
        <v>1</v>
      </c>
      <c r="O40" s="44">
        <f t="shared" si="7"/>
        <v>0</v>
      </c>
      <c r="P40" s="26"/>
    </row>
    <row r="41" spans="2:24">
      <c r="B41" s="6"/>
      <c r="C41" s="13"/>
      <c r="D41" s="132"/>
      <c r="E41" s="133"/>
      <c r="F41" s="150"/>
      <c r="G41" s="151"/>
      <c r="H41" s="16"/>
      <c r="I41" s="24"/>
      <c r="J41" s="124"/>
      <c r="K41" s="125"/>
      <c r="L41" s="69">
        <f t="shared" si="6"/>
        <v>0</v>
      </c>
      <c r="M41" s="26"/>
      <c r="N41" s="45">
        <v>1</v>
      </c>
      <c r="O41" s="44">
        <f t="shared" si="7"/>
        <v>0</v>
      </c>
      <c r="P41" s="26"/>
    </row>
    <row r="42" spans="2:24">
      <c r="B42" s="6"/>
      <c r="C42" s="13"/>
      <c r="D42" s="132"/>
      <c r="E42" s="133"/>
      <c r="F42" s="134"/>
      <c r="G42" s="135"/>
      <c r="H42" s="16"/>
      <c r="I42" s="20"/>
      <c r="J42" s="124"/>
      <c r="K42" s="125"/>
      <c r="L42" s="69">
        <f t="shared" si="6"/>
        <v>0</v>
      </c>
      <c r="M42" s="26"/>
      <c r="N42" s="45">
        <v>1</v>
      </c>
      <c r="O42" s="44">
        <f t="shared" si="7"/>
        <v>0</v>
      </c>
      <c r="P42" s="26"/>
    </row>
    <row r="43" spans="2:24">
      <c r="B43" s="6"/>
      <c r="C43" s="13"/>
      <c r="D43" s="132"/>
      <c r="E43" s="133"/>
      <c r="F43" s="134"/>
      <c r="G43" s="135"/>
      <c r="H43" s="16"/>
      <c r="I43" s="20"/>
      <c r="J43" s="124"/>
      <c r="K43" s="125"/>
      <c r="L43" s="69">
        <f t="shared" si="6"/>
        <v>0</v>
      </c>
      <c r="M43" s="26"/>
      <c r="N43" s="45">
        <v>1</v>
      </c>
      <c r="O43" s="44">
        <f t="shared" si="7"/>
        <v>0</v>
      </c>
      <c r="P43" s="26"/>
    </row>
    <row r="44" spans="2:24" ht="17.25" thickBot="1">
      <c r="B44" s="126" t="s">
        <v>27</v>
      </c>
      <c r="C44" s="127"/>
      <c r="D44" s="127"/>
      <c r="E44" s="127"/>
      <c r="F44" s="127"/>
      <c r="G44" s="127"/>
      <c r="H44" s="127"/>
      <c r="I44" s="128"/>
      <c r="J44" s="128"/>
      <c r="K44" s="129"/>
      <c r="L44" s="65">
        <f>SUM(L34:L43)</f>
        <v>77</v>
      </c>
      <c r="M44" s="26"/>
      <c r="N44" s="29"/>
      <c r="O44" s="53">
        <f>SUM(O34:O43)</f>
        <v>770000</v>
      </c>
      <c r="P44" s="26"/>
    </row>
    <row r="45" spans="2:24" ht="17.25" thickBot="1">
      <c r="B45" s="37"/>
      <c r="E45" s="37"/>
      <c r="F45" s="3"/>
      <c r="L45" s="28"/>
      <c r="M45" s="26"/>
      <c r="N45" s="30"/>
      <c r="O45" s="30"/>
      <c r="Q45" t="s">
        <v>44</v>
      </c>
      <c r="X45" s="17"/>
    </row>
    <row r="46" spans="2:24" ht="18" thickBot="1">
      <c r="B46" s="130" t="s">
        <v>39</v>
      </c>
      <c r="C46" s="131"/>
      <c r="D46" s="92">
        <f>(L30+L44+L16)*10000</f>
        <v>67030000</v>
      </c>
      <c r="E46" s="51" t="str">
        <f>"원 (금 "&amp;NUMBERSTRING(D46,1)&amp;"원정, VAT 제외)"</f>
        <v>원 (금 육천칠백삼만원정, VAT 제외)</v>
      </c>
      <c r="F46" s="51"/>
      <c r="G46" s="51"/>
      <c r="H46" s="50"/>
      <c r="I46" s="85" t="str">
        <f>IF(D46&gt;150000000,"신청 사업비는 1.5억원 이하로 작성", "")</f>
        <v/>
      </c>
      <c r="Q46" s="73" t="s">
        <v>17</v>
      </c>
      <c r="R46" s="74" t="s">
        <v>32</v>
      </c>
      <c r="S46" s="74" t="s">
        <v>33</v>
      </c>
      <c r="T46" s="74" t="s">
        <v>41</v>
      </c>
      <c r="U46" s="75" t="s">
        <v>34</v>
      </c>
    </row>
    <row r="47" spans="2:24" ht="9" customHeight="1" thickBot="1">
      <c r="B47" s="93"/>
      <c r="C47" s="93"/>
      <c r="Q47" s="81" t="s">
        <v>22</v>
      </c>
      <c r="R47" s="79">
        <f>SUMIF($C$6:$C$44,Q47,$O$6:$O$44)*(IF($L$49="S",0.8,
IF($L$49="A",0.7,
IF($L$49="B",0.6,
IF($L$49="C",0.5)))))</f>
        <v>1600000</v>
      </c>
      <c r="S47" s="79">
        <f>SUMIF($C$6:$C$44,Q47,$O$6:$O$44)*(IF($L$49="S",0.2,
IF($L$49="A",0.3,
IF($L$49="B",0.4,
IF($L$49="C",0.5)))))</f>
        <v>400000</v>
      </c>
      <c r="T47" s="79">
        <f>SUM(R47:S47)</f>
        <v>2000000</v>
      </c>
      <c r="U47" s="80">
        <f>SUM(R47:S47)/SUM($R$52:$S$52)</f>
        <v>0.30303030303030304</v>
      </c>
    </row>
    <row r="48" spans="2:24" ht="18" thickBot="1">
      <c r="B48" s="140" t="s">
        <v>46</v>
      </c>
      <c r="C48" s="141"/>
      <c r="D48" s="94">
        <f>(O30+O44+O16)</f>
        <v>67030000</v>
      </c>
      <c r="E48" s="83" t="str">
        <f>"원 (금 "&amp;NUMBERSTRING(D48,1)&amp;"원정, VAT 제외)"</f>
        <v>원 (금 육천칠백삼만원정, VAT 제외)</v>
      </c>
      <c r="F48" s="82"/>
      <c r="G48" s="97"/>
      <c r="H48" s="84"/>
      <c r="J48" s="121" t="s">
        <v>11</v>
      </c>
      <c r="K48" s="121"/>
      <c r="L48" s="121"/>
      <c r="Q48" s="81" t="s">
        <v>15</v>
      </c>
      <c r="R48" s="79">
        <f>SUMIF($C$6:$C$44,Q48,$O$6:$O$44)*(IF($L$49="S",0.8,
IF($L$49="A",0.7,
IF($L$49="B",0.6,
IF($L$49="C",0.5)))))</f>
        <v>1280000</v>
      </c>
      <c r="S48" s="79">
        <f>SUMIF($C$6:$C$44,Q48,$O$6:$O$44)*(IF($L$49="S",0.2,
IF($L$49="A",0.3,
IF($L$49="B",0.4,
IF($L$49="C",0.5)))))</f>
        <v>320000</v>
      </c>
      <c r="T48" s="79">
        <f>SUM(R48:S48)</f>
        <v>1600000</v>
      </c>
      <c r="U48" s="80">
        <f>SUM(R48:S48)/SUM($R$52:$S$52)</f>
        <v>0.24242424242424243</v>
      </c>
    </row>
    <row r="49" spans="2:21" ht="18.75" thickTop="1" thickBot="1">
      <c r="B49" s="142" t="str">
        <f>"국고보조금("&amp;D49/D48*100&amp;"%):"</f>
        <v>국고보조금(80%):</v>
      </c>
      <c r="C49" s="143"/>
      <c r="D49" s="95">
        <f>IF(L49="S",D48*0.8,
IF(L49="A",D48*0.7,
IF(L49="B",D48*0.6,
IF(L49="C",D48*0.5))))</f>
        <v>53624000</v>
      </c>
      <c r="E49" s="86" t="str">
        <f>"원 (금 "&amp;NUMBERSTRING(D49,1)&amp;"원정, VAT 제외)"</f>
        <v>원 (금 오천삼백육십이만사천원정, VAT 제외)</v>
      </c>
      <c r="F49" s="87"/>
      <c r="G49" s="98"/>
      <c r="H49" s="88"/>
      <c r="J49" s="122" t="s">
        <v>26</v>
      </c>
      <c r="K49" s="123"/>
      <c r="L49" s="33" t="s">
        <v>81</v>
      </c>
      <c r="M49" t="s">
        <v>78</v>
      </c>
      <c r="Q49" s="81" t="s">
        <v>23</v>
      </c>
      <c r="R49" s="79">
        <f>SUMIF($C$6:$C$44,Q49,$O$6:$O$44)*(IF($L$49="S",0.8,
IF($L$49="A",0.7,
IF($L$49="B",0.6,
IF($L$49="C",0.5)))))</f>
        <v>2400000</v>
      </c>
      <c r="S49" s="79">
        <f>SUMIF($C$6:$C$44,Q49,$O$6:$O$44)*(IF($L$49="S",0.2,
IF($L$49="A",0.3,
IF($L$49="B",0.4,
IF($L$49="C",0.5)))))</f>
        <v>600000</v>
      </c>
      <c r="T49" s="79">
        <f>SUM(R49:S49)</f>
        <v>3000000</v>
      </c>
      <c r="U49" s="80">
        <f>SUM(R49:S49)/SUM($R$52:$S$52)</f>
        <v>0.45454545454545453</v>
      </c>
    </row>
    <row r="50" spans="2:21" ht="18" thickBot="1">
      <c r="B50" s="144" t="str">
        <f>"기업부담금("&amp;D50/D48*100&amp;"%):"</f>
        <v>기업부담금(20%):</v>
      </c>
      <c r="C50" s="145"/>
      <c r="D50" s="96">
        <f>IF(L49="S",D48*0.2,
IF(L49="A",D48*0.3,
IF(L49="B",D48*0.4,
IF(L49="C",D48*0.5))))</f>
        <v>13406000</v>
      </c>
      <c r="E50" s="89" t="str">
        <f>"원 (금 "&amp;NUMBERSTRING(D50,1)&amp;"원정, VAT 제외)"</f>
        <v>원 (금 일천삼백사십만육천원정, VAT 제외)</v>
      </c>
      <c r="F50" s="90"/>
      <c r="G50" s="99"/>
      <c r="H50" s="91"/>
      <c r="J50" s="1" t="s">
        <v>45</v>
      </c>
      <c r="Q50" s="81" t="s">
        <v>37</v>
      </c>
      <c r="R50" s="79">
        <f>SUMIF($C$6:$C$44,Q50,$O$6:$O$44)*(IF($L$49="S",0.8,
IF($L$49="A",0.7,
IF($L$49="B",0.6,
IF($L$49="C",0.5)))))</f>
        <v>0</v>
      </c>
      <c r="S50" s="79">
        <f>SUMIF($C$6:$C$44,Q50,$O$6:$O$44)*(IF($L$49="S",0.2,
IF($L$49="A",0.3,
IF($L$49="B",0.4,
IF($L$49="C",0.5)))))</f>
        <v>0</v>
      </c>
      <c r="T50" s="79">
        <f>SUM(R50:S50)</f>
        <v>0</v>
      </c>
      <c r="U50" s="80">
        <f>SUM(R50:S50)/SUM($R$52:$S$52)</f>
        <v>0</v>
      </c>
    </row>
    <row r="51" spans="2:21">
      <c r="Q51" s="81" t="s">
        <v>21</v>
      </c>
      <c r="R51" s="79">
        <f>SUMIF($C$6:$C$44,Q51,$O$6:$O$44)*(IF($L$49="S",0.8,
IF($L$49="A",0.7,
IF($L$49="B",0.6,
IF($L$49="C",0.5)))))</f>
        <v>0</v>
      </c>
      <c r="S51" s="79">
        <f>SUMIF($C$6:$C$44,Q51,$O$6:$O$44)*(IF($L$49="S",0.2,
IF($L$49="A",0.3,
IF($L$49="B",0.4,
IF($L$49="C",0.5)))))</f>
        <v>0</v>
      </c>
      <c r="T51" s="79">
        <f>SUM(R51:S51)</f>
        <v>0</v>
      </c>
      <c r="U51" s="80">
        <f>SUM(R51:S51)/SUM($R$52:$S$52)</f>
        <v>0</v>
      </c>
    </row>
    <row r="52" spans="2:21" ht="17.25" thickBot="1">
      <c r="Q52" s="76" t="s">
        <v>35</v>
      </c>
      <c r="R52" s="77">
        <f>SUM(R47:R51)</f>
        <v>5280000</v>
      </c>
      <c r="S52" s="77">
        <f>SUM(S47:S51)</f>
        <v>1320000</v>
      </c>
      <c r="T52" s="77">
        <f>SUM(T47:T51)</f>
        <v>6600000</v>
      </c>
      <c r="U52" s="78"/>
    </row>
    <row r="62" spans="2:21">
      <c r="L62" s="1"/>
    </row>
    <row r="63" spans="2:21">
      <c r="L63" s="1"/>
    </row>
    <row r="64" spans="2:21">
      <c r="L64" s="1"/>
    </row>
    <row r="65" spans="5:12">
      <c r="L65" s="1"/>
    </row>
    <row r="66" spans="5:12">
      <c r="L66" s="1"/>
    </row>
    <row r="70" spans="5:12">
      <c r="E70" s="5"/>
      <c r="L70" s="5"/>
    </row>
    <row r="71" spans="5:12">
      <c r="E71" s="5"/>
      <c r="F71" s="5"/>
      <c r="L71" s="5"/>
    </row>
    <row r="72" spans="5:12">
      <c r="E72" s="5"/>
      <c r="F72" s="5"/>
      <c r="L72" s="5"/>
    </row>
    <row r="73" spans="5:12">
      <c r="E73" s="5"/>
      <c r="F73" s="5"/>
      <c r="L73" s="5"/>
    </row>
    <row r="74" spans="5:12">
      <c r="E74" s="5"/>
      <c r="F74" s="5"/>
      <c r="L74" s="5"/>
    </row>
    <row r="75" spans="5:12">
      <c r="E75" s="5"/>
      <c r="F75" s="5"/>
      <c r="L75" s="5"/>
    </row>
    <row r="76" spans="5:12">
      <c r="E76" s="5"/>
      <c r="F76" s="5"/>
      <c r="L76" s="5"/>
    </row>
    <row r="77" spans="5:12">
      <c r="F77" s="5"/>
    </row>
    <row r="79" spans="5:12">
      <c r="E79" s="5"/>
    </row>
    <row r="80" spans="5:12">
      <c r="E80" s="5"/>
    </row>
    <row r="90" spans="7:7">
      <c r="G90" s="11"/>
    </row>
    <row r="91" spans="7:7">
      <c r="G91" s="11"/>
    </row>
    <row r="92" spans="7:7">
      <c r="G92" s="11"/>
    </row>
    <row r="93" spans="7:7">
      <c r="G93" s="11"/>
    </row>
    <row r="94" spans="7:7">
      <c r="G94" s="11"/>
    </row>
    <row r="95" spans="7:7">
      <c r="G95" s="11"/>
    </row>
    <row r="96" spans="7:7">
      <c r="G96" s="11"/>
    </row>
    <row r="97" spans="7:7">
      <c r="G97" s="11"/>
    </row>
    <row r="100" spans="7:7">
      <c r="G100" s="11"/>
    </row>
    <row r="102" spans="7:7">
      <c r="G102" s="1"/>
    </row>
    <row r="103" spans="7:7">
      <c r="G103" s="1"/>
    </row>
    <row r="104" spans="7:7">
      <c r="G104" s="1"/>
    </row>
    <row r="105" spans="7:7">
      <c r="G105" s="1"/>
    </row>
    <row r="106" spans="7:7">
      <c r="G106" s="1"/>
    </row>
  </sheetData>
  <mergeCells count="59">
    <mergeCell ref="F38:G38"/>
    <mergeCell ref="F39:G39"/>
    <mergeCell ref="F40:G40"/>
    <mergeCell ref="F41:G41"/>
    <mergeCell ref="F42:G42"/>
    <mergeCell ref="F33:G33"/>
    <mergeCell ref="F34:G34"/>
    <mergeCell ref="F35:G35"/>
    <mergeCell ref="F36:G36"/>
    <mergeCell ref="F37:G37"/>
    <mergeCell ref="D38:E38"/>
    <mergeCell ref="D39:E39"/>
    <mergeCell ref="D40:E40"/>
    <mergeCell ref="D41:E41"/>
    <mergeCell ref="D42:E42"/>
    <mergeCell ref="B48:C48"/>
    <mergeCell ref="B49:C49"/>
    <mergeCell ref="B50:C50"/>
    <mergeCell ref="J2:K2"/>
    <mergeCell ref="J19:K19"/>
    <mergeCell ref="J20:K20"/>
    <mergeCell ref="J21:K21"/>
    <mergeCell ref="J22:K22"/>
    <mergeCell ref="J24:K24"/>
    <mergeCell ref="J27:K27"/>
    <mergeCell ref="J29:K29"/>
    <mergeCell ref="J23:K23"/>
    <mergeCell ref="J25:K25"/>
    <mergeCell ref="J26:K26"/>
    <mergeCell ref="J28:K28"/>
    <mergeCell ref="J33:K33"/>
    <mergeCell ref="J36:K36"/>
    <mergeCell ref="J41:K41"/>
    <mergeCell ref="J40:K40"/>
    <mergeCell ref="J39:K39"/>
    <mergeCell ref="J37:K37"/>
    <mergeCell ref="J38:K38"/>
    <mergeCell ref="N2:O2"/>
    <mergeCell ref="J48:L48"/>
    <mergeCell ref="J49:K49"/>
    <mergeCell ref="J42:K42"/>
    <mergeCell ref="J43:K43"/>
    <mergeCell ref="B44:K44"/>
    <mergeCell ref="B46:C46"/>
    <mergeCell ref="D43:E43"/>
    <mergeCell ref="F43:G43"/>
    <mergeCell ref="D33:E33"/>
    <mergeCell ref="D34:E34"/>
    <mergeCell ref="D35:E35"/>
    <mergeCell ref="D36:E36"/>
    <mergeCell ref="D37:E37"/>
    <mergeCell ref="J34:K34"/>
    <mergeCell ref="J35:K35"/>
    <mergeCell ref="B2:D2"/>
    <mergeCell ref="E2:H2"/>
    <mergeCell ref="B18:D18"/>
    <mergeCell ref="B30:K30"/>
    <mergeCell ref="B32:D32"/>
    <mergeCell ref="B16:K16"/>
  </mergeCells>
  <phoneticPr fontId="3" type="noConversion"/>
  <dataValidations xWindow="1052" yWindow="569" count="18">
    <dataValidation type="list" allowBlank="1" showInputMessage="1" showErrorMessage="1" sqref="K6:K15" xr:uid="{E83BD970-982C-4314-A52E-16FA9FC2E0AD}">
      <formula1>"무,유(5%이하),유(5%초과)"</formula1>
    </dataValidation>
    <dataValidation type="list" allowBlank="1" showInputMessage="1" showErrorMessage="1" sqref="H20:H29" xr:uid="{9904B256-825C-45FB-BC8D-BBC19AAA426C}">
      <formula1>"일회성, 다회성"</formula1>
    </dataValidation>
    <dataValidation allowBlank="1" showInputMessage="1" showErrorMessage="1" prompt="사업비 인정 급여는 월 최대 6,700천원입니다." sqref="H5" xr:uid="{4755247A-E54E-4CE5-82D6-2E815CD9821F}"/>
    <dataValidation allowBlank="1" showInputMessage="1" showErrorMessage="1" error="월 신청 인건비는 576.9만원을 초과할 수 없습니다._x000a_(계약서상 월급여가 초과할 경우 576.9만원 입력)" sqref="F6:F15" xr:uid="{37975D41-43AA-43E3-9F46-89425B50554F}"/>
    <dataValidation type="list" allowBlank="1" showInputMessage="1" showErrorMessage="1" prompt="등급에 따른 지원금액을 확인해보실 수 있습니다" sqref="L49" xr:uid="{EC99475A-48C3-4470-AD6D-50222B30124E}">
      <formula1>"등급선택,S,A,B,C"</formula1>
    </dataValidation>
    <dataValidation type="list" allowBlank="1" showInputMessage="1" showErrorMessage="1" sqref="B20:B29" xr:uid="{354EBFDC-F0E0-4D2E-86CB-E0622C181F1B}">
      <formula1>"운영비"</formula1>
    </dataValidation>
    <dataValidation type="list" allowBlank="1" showInputMessage="1" showErrorMessage="1" sqref="B34:B43" xr:uid="{0B79450A-1DA6-4D2B-8342-768FB1CD26B0}">
      <formula1>"유형자산"</formula1>
    </dataValidation>
    <dataValidation type="list" allowBlank="1" showInputMessage="1" showErrorMessage="1" sqref="C6:C15" xr:uid="{0C1B139A-5900-4FD9-8D92-8FF9A2DDD895}">
      <formula1>"보수"</formula1>
    </dataValidation>
    <dataValidation type="list" allowBlank="1" showInputMessage="1" showErrorMessage="1" sqref="C34:C43" xr:uid="{049D9968-6F57-44A3-AA4A-230A6E463626}">
      <formula1>"자산취득비"</formula1>
    </dataValidation>
    <dataValidation type="list" allowBlank="1" showInputMessage="1" showErrorMessage="1" sqref="C20:C29" xr:uid="{352DF7B0-3D23-4C24-8C8E-B1E447A43F4A}">
      <formula1>"일반수용비, 공공요금 및 제세, 임차료, 일반용역비"</formula1>
    </dataValidation>
    <dataValidation type="list" allowBlank="1" showInputMessage="1" showErrorMessage="1" sqref="B6:B15" xr:uid="{E7BD5EDD-8019-4FC6-A6DE-B3BF54E6CEA9}">
      <formula1>"인건비"</formula1>
    </dataValidation>
    <dataValidation allowBlank="1" showErrorMessage="1" prompt="금년도말일(12.31) 또는 지정종료일 중 빠른 기간 내에서 신청하시기 바랍니다." sqref="I33" xr:uid="{4084684A-E937-48C1-B2BE-5A899593AC72}"/>
    <dataValidation type="custom" errorStyle="warning" operator="lessThanOrEqual" allowBlank="1" showErrorMessage="1" errorTitle="신청한도 초과" error="신청한도 초과" sqref="D47" xr:uid="{45188A9B-A693-45AA-A39B-E264FAD570E0}">
      <formula1>"(K13+K24+K37+K47+K56+K66+K75)*10000)&lt;150000000"</formula1>
    </dataValidation>
    <dataValidation type="custom" errorStyle="warning" operator="lessThanOrEqual" allowBlank="1" showErrorMessage="1" errorTitle="신청한도 초과" error="신청한도 초과" sqref="D46" xr:uid="{7E24299E-2878-424E-A5CE-B6E373BA6150}">
      <formula1>D46&lt;150000000</formula1>
    </dataValidation>
    <dataValidation allowBlank="1" showInputMessage="1" showErrorMessage="1" prompt="- 일회성의 경우 '1' 입력 바랍니다._x000a_- 다회성의 경우 금년도말일(12.31) 또는 지정종료일 중 빠른 기간 내에서 신청하시기 바랍니다." sqref="I19" xr:uid="{0D7FEE81-2E2F-4487-84E1-B3B90E9A46C8}"/>
    <dataValidation allowBlank="1" showInputMessage="1" showErrorMessage="1" prompt="- 일회성: 단발성, 영구성, 단일 결제 건 등_x000a_- 다회성: 임대, 구독, 다회 결제 건 등" sqref="H19" xr:uid="{5978F0D5-0D68-4B89-A67F-AF918560008F}"/>
    <dataValidation allowBlank="1" showInputMessage="1" showErrorMessage="1" prompt="금년도말일(12.31) 또는 지정종료일 중 빠른 기간을 입력하시기 바랍니다." sqref="I2" xr:uid="{B02F8A8E-19AB-4FFA-B01B-EF5D14BD0DD3}"/>
    <dataValidation allowBlank="1" showInputMessage="1" showErrorMessage="1" prompt="자연수로 입력이 어려운 경우 소수점 셋째 자리를 버림하여 둘째 자리까지 작성" sqref="I5" xr:uid="{81175D60-1BF6-4572-9F35-66AE3C8B3D10}"/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기업작성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한국핀테크지원센터1</dc:creator>
  <cp:lastModifiedBy>한국핀테크지원센터 사단법인</cp:lastModifiedBy>
  <dcterms:created xsi:type="dcterms:W3CDTF">2022-01-24T10:23:49Z</dcterms:created>
  <dcterms:modified xsi:type="dcterms:W3CDTF">2026-02-09T05:59:06Z</dcterms:modified>
</cp:coreProperties>
</file>